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channelpronetwork183-my.sharepoint.com/personal/jonathan_browning_channelpronetwork_com/Documents/AppData/"/>
    </mc:Choice>
  </mc:AlternateContent>
  <xr:revisionPtr revIDLastSave="2" documentId="8_{D3082C17-14A7-4F91-9B81-79201BBF38F9}" xr6:coauthVersionLast="47" xr6:coauthVersionMax="47" xr10:uidLastSave="{1AC7221F-6E36-4B6A-A390-58ACBF8BD65F}"/>
  <bookViews>
    <workbookView xWindow="-28920" yWindow="2775" windowWidth="29040" windowHeight="15720" xr2:uid="{00000000-000D-0000-FFFF-FFFF00000000}"/>
  </bookViews>
  <sheets>
    <sheet name="100+ AI Tools NO FILTER!" sheetId="1" r:id="rId1"/>
    <sheet name=" Ultimate AI Tools by Category " sheetId="3" r:id="rId2"/>
    <sheet name="Choose Category Here (Updated)" sheetId="4" r:id="rId3"/>
    <sheet name="BB list of tools" sheetId="5" state="hidden" r:id="rId4"/>
  </sheets>
  <definedNames>
    <definedName name="VCategory" localSheetId="2">'Choose Category Here (Updated)'!$F$251:$F$1000</definedName>
    <definedName name="VCategory">' Ultimate AI Tools by Category '!$F$251:$F$1000</definedName>
    <definedName name="VData" localSheetId="2">'Choose Category Here (Updated)'!$A$251:$E$1000</definedName>
    <definedName name="VData">' Ultimate AI Tools by Category '!$A$251:$E$1000</definedName>
    <definedName name="VUser" localSheetId="2">'Choose Category Here (Updated)'!$E$251:$E$1000</definedName>
    <definedName name="VUser">' Ultimate AI Tools by Category '!$E$100:$E$1000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03" i="4" l="1"/>
  <c r="F502" i="4"/>
  <c r="E502" i="4"/>
  <c r="D502" i="4"/>
  <c r="C502" i="4"/>
  <c r="B502" i="4"/>
  <c r="A502" i="4"/>
  <c r="F501" i="4"/>
  <c r="D501" i="4"/>
  <c r="C501" i="4"/>
  <c r="B501" i="4"/>
  <c r="A501" i="4"/>
  <c r="F500" i="4"/>
  <c r="E500" i="4"/>
  <c r="D500" i="4"/>
  <c r="C500" i="4"/>
  <c r="B500" i="4"/>
  <c r="A500" i="4"/>
  <c r="D499" i="4"/>
  <c r="C499" i="4"/>
  <c r="B499" i="4"/>
  <c r="A499" i="4"/>
  <c r="F498" i="4"/>
  <c r="E498" i="4"/>
  <c r="D498" i="4"/>
  <c r="C498" i="4"/>
  <c r="B498" i="4"/>
  <c r="A498" i="4"/>
  <c r="F497" i="4"/>
  <c r="D497" i="4"/>
  <c r="C497" i="4"/>
  <c r="B497" i="4"/>
  <c r="A497" i="4"/>
  <c r="F496" i="4"/>
  <c r="E496" i="4"/>
  <c r="D496" i="4"/>
  <c r="C496" i="4"/>
  <c r="B496" i="4"/>
  <c r="A496" i="4"/>
  <c r="F495" i="4"/>
  <c r="E495" i="4"/>
  <c r="D495" i="4"/>
  <c r="C495" i="4"/>
  <c r="B495" i="4"/>
  <c r="A495" i="4"/>
  <c r="F494" i="4"/>
  <c r="E494" i="4"/>
  <c r="D494" i="4"/>
  <c r="C494" i="4"/>
  <c r="B494" i="4"/>
  <c r="A494" i="4"/>
  <c r="F493" i="4"/>
  <c r="E493" i="4"/>
  <c r="D493" i="4"/>
  <c r="C493" i="4"/>
  <c r="B493" i="4"/>
  <c r="A493" i="4"/>
  <c r="F492" i="4"/>
  <c r="D492" i="4"/>
  <c r="C492" i="4"/>
  <c r="B492" i="4"/>
  <c r="A492" i="4"/>
  <c r="F491" i="4"/>
  <c r="E491" i="4"/>
  <c r="D491" i="4"/>
  <c r="C491" i="4"/>
  <c r="B491" i="4"/>
  <c r="A491" i="4"/>
  <c r="F490" i="4"/>
  <c r="E490" i="4"/>
  <c r="D490" i="4"/>
  <c r="C490" i="4"/>
  <c r="B490" i="4"/>
  <c r="A490" i="4"/>
  <c r="F489" i="4"/>
  <c r="E489" i="4"/>
  <c r="D489" i="4"/>
  <c r="C489" i="4"/>
  <c r="B489" i="4"/>
  <c r="A489" i="4"/>
  <c r="F488" i="4"/>
  <c r="E488" i="4"/>
  <c r="D488" i="4"/>
  <c r="C488" i="4"/>
  <c r="B488" i="4"/>
  <c r="A488" i="4"/>
  <c r="F487" i="4"/>
  <c r="D487" i="4"/>
  <c r="C487" i="4"/>
  <c r="B487" i="4"/>
  <c r="A487" i="4"/>
  <c r="F486" i="4"/>
  <c r="E486" i="4"/>
  <c r="D486" i="4"/>
  <c r="C486" i="4"/>
  <c r="B486" i="4"/>
  <c r="A486" i="4"/>
  <c r="F485" i="4"/>
  <c r="E485" i="4"/>
  <c r="D485" i="4"/>
  <c r="C485" i="4"/>
  <c r="B485" i="4"/>
  <c r="A485" i="4"/>
  <c r="F484" i="4"/>
  <c r="C484" i="4"/>
  <c r="B484" i="4"/>
  <c r="A484" i="4"/>
  <c r="F483" i="4"/>
  <c r="E483" i="4"/>
  <c r="D483" i="4"/>
  <c r="C483" i="4"/>
  <c r="B483" i="4"/>
  <c r="A483" i="4"/>
  <c r="F482" i="4"/>
  <c r="E482" i="4"/>
  <c r="D482" i="4"/>
  <c r="C482" i="4"/>
  <c r="B482" i="4"/>
  <c r="A482" i="4"/>
  <c r="F481" i="4"/>
  <c r="E481" i="4"/>
  <c r="D481" i="4"/>
  <c r="C481" i="4"/>
  <c r="B481" i="4"/>
  <c r="A481" i="4"/>
  <c r="D480" i="4"/>
  <c r="C480" i="4"/>
  <c r="B480" i="4"/>
  <c r="A480" i="4"/>
  <c r="F479" i="4"/>
  <c r="E479" i="4"/>
  <c r="D479" i="4"/>
  <c r="C479" i="4"/>
  <c r="B479" i="4"/>
  <c r="A479" i="4"/>
  <c r="F478" i="4"/>
  <c r="E478" i="4"/>
  <c r="D478" i="4"/>
  <c r="C478" i="4"/>
  <c r="B478" i="4"/>
  <c r="A478" i="4"/>
  <c r="F477" i="4"/>
  <c r="E477" i="4"/>
  <c r="D477" i="4"/>
  <c r="C477" i="4"/>
  <c r="B477" i="4"/>
  <c r="A477" i="4"/>
  <c r="F476" i="4"/>
  <c r="E476" i="4"/>
  <c r="D476" i="4"/>
  <c r="C476" i="4"/>
  <c r="B476" i="4"/>
  <c r="A476" i="4"/>
  <c r="F475" i="4"/>
  <c r="E475" i="4"/>
  <c r="D475" i="4"/>
  <c r="C475" i="4"/>
  <c r="B475" i="4"/>
  <c r="A475" i="4"/>
  <c r="F474" i="4"/>
  <c r="E474" i="4"/>
  <c r="D474" i="4"/>
  <c r="C474" i="4"/>
  <c r="B474" i="4"/>
  <c r="A474" i="4"/>
  <c r="F473" i="4"/>
  <c r="E473" i="4"/>
  <c r="D473" i="4"/>
  <c r="C473" i="4"/>
  <c r="B473" i="4"/>
  <c r="A473" i="4"/>
  <c r="F472" i="4"/>
  <c r="E472" i="4"/>
  <c r="D472" i="4"/>
  <c r="C472" i="4"/>
  <c r="B472" i="4"/>
  <c r="A472" i="4"/>
  <c r="F471" i="4"/>
  <c r="E471" i="4"/>
  <c r="D471" i="4"/>
  <c r="C471" i="4"/>
  <c r="B471" i="4"/>
  <c r="A471" i="4"/>
  <c r="E470" i="4"/>
  <c r="D470" i="4"/>
  <c r="C470" i="4"/>
  <c r="B470" i="4"/>
  <c r="A470" i="4"/>
  <c r="F469" i="4"/>
  <c r="C469" i="4"/>
  <c r="B469" i="4"/>
  <c r="A469" i="4"/>
  <c r="F468" i="4"/>
  <c r="E468" i="4"/>
  <c r="D468" i="4"/>
  <c r="C468" i="4"/>
  <c r="B468" i="4"/>
  <c r="A468" i="4"/>
  <c r="F467" i="4"/>
  <c r="E467" i="4"/>
  <c r="D467" i="4"/>
  <c r="C467" i="4"/>
  <c r="B467" i="4"/>
  <c r="A467" i="4"/>
  <c r="F466" i="4"/>
  <c r="E466" i="4"/>
  <c r="D466" i="4"/>
  <c r="C466" i="4"/>
  <c r="B466" i="4"/>
  <c r="A466" i="4"/>
  <c r="F465" i="4"/>
  <c r="E465" i="4"/>
  <c r="D465" i="4"/>
  <c r="C465" i="4"/>
  <c r="B465" i="4"/>
  <c r="A465" i="4"/>
  <c r="F464" i="4"/>
  <c r="E464" i="4"/>
  <c r="D464" i="4"/>
  <c r="C464" i="4"/>
  <c r="B464" i="4"/>
  <c r="A464" i="4"/>
  <c r="F463" i="4"/>
  <c r="E463" i="4"/>
  <c r="D463" i="4"/>
  <c r="C463" i="4"/>
  <c r="B463" i="4"/>
  <c r="A463" i="4"/>
  <c r="D462" i="4"/>
  <c r="C462" i="4"/>
  <c r="B462" i="4"/>
  <c r="A462" i="4"/>
  <c r="E461" i="4"/>
  <c r="D461" i="4"/>
  <c r="C461" i="4"/>
  <c r="B461" i="4"/>
  <c r="A461" i="4"/>
  <c r="F460" i="4"/>
  <c r="D460" i="4"/>
  <c r="C460" i="4"/>
  <c r="B460" i="4"/>
  <c r="A460" i="4"/>
  <c r="F459" i="4"/>
  <c r="E459" i="4"/>
  <c r="D459" i="4"/>
  <c r="C459" i="4"/>
  <c r="B459" i="4"/>
  <c r="A459" i="4"/>
  <c r="D458" i="4"/>
  <c r="C458" i="4"/>
  <c r="B458" i="4"/>
  <c r="A458" i="4"/>
  <c r="F457" i="4"/>
  <c r="E457" i="4"/>
  <c r="D457" i="4"/>
  <c r="C457" i="4"/>
  <c r="B457" i="4"/>
  <c r="A457" i="4"/>
  <c r="D456" i="4"/>
  <c r="C456" i="4"/>
  <c r="B456" i="4"/>
  <c r="A456" i="4"/>
  <c r="D455" i="4"/>
  <c r="C455" i="4"/>
  <c r="B455" i="4"/>
  <c r="A455" i="4"/>
  <c r="D454" i="4"/>
  <c r="C454" i="4"/>
  <c r="B454" i="4"/>
  <c r="A454" i="4"/>
  <c r="F453" i="4"/>
  <c r="E453" i="4"/>
  <c r="D453" i="4"/>
  <c r="C453" i="4"/>
  <c r="B453" i="4"/>
  <c r="A453" i="4"/>
  <c r="F452" i="4"/>
  <c r="E452" i="4"/>
  <c r="D452" i="4"/>
  <c r="C452" i="4"/>
  <c r="B452" i="4"/>
  <c r="A452" i="4"/>
  <c r="F451" i="4"/>
  <c r="E451" i="4"/>
  <c r="D451" i="4"/>
  <c r="C451" i="4"/>
  <c r="B451" i="4"/>
  <c r="A451" i="4"/>
  <c r="F450" i="4"/>
  <c r="E450" i="4"/>
  <c r="D450" i="4"/>
  <c r="C450" i="4"/>
  <c r="B450" i="4"/>
  <c r="A450" i="4"/>
  <c r="F449" i="4"/>
  <c r="E449" i="4"/>
  <c r="D449" i="4"/>
  <c r="C449" i="4"/>
  <c r="B449" i="4"/>
  <c r="A449" i="4"/>
  <c r="F448" i="4"/>
  <c r="E448" i="4"/>
  <c r="D448" i="4"/>
  <c r="C448" i="4"/>
  <c r="B448" i="4"/>
  <c r="A448" i="4"/>
  <c r="F447" i="4"/>
  <c r="E447" i="4"/>
  <c r="D447" i="4"/>
  <c r="C447" i="4"/>
  <c r="B447" i="4"/>
  <c r="A447" i="4"/>
  <c r="F446" i="4"/>
  <c r="E446" i="4"/>
  <c r="D446" i="4"/>
  <c r="C446" i="4"/>
  <c r="B446" i="4"/>
  <c r="A446" i="4"/>
  <c r="F445" i="4"/>
  <c r="D445" i="4"/>
  <c r="C445" i="4"/>
  <c r="B445" i="4"/>
  <c r="A445" i="4"/>
  <c r="F444" i="4"/>
  <c r="E444" i="4"/>
  <c r="D444" i="4"/>
  <c r="C444" i="4"/>
  <c r="B444" i="4"/>
  <c r="A444" i="4"/>
  <c r="F443" i="4"/>
  <c r="E443" i="4"/>
  <c r="D443" i="4"/>
  <c r="C443" i="4"/>
  <c r="B443" i="4"/>
  <c r="A443" i="4"/>
  <c r="F442" i="4"/>
  <c r="E442" i="4"/>
  <c r="D442" i="4"/>
  <c r="C442" i="4"/>
  <c r="B442" i="4"/>
  <c r="A442" i="4"/>
  <c r="D441" i="4"/>
  <c r="C441" i="4"/>
  <c r="B441" i="4"/>
  <c r="A441" i="4"/>
  <c r="D440" i="4"/>
  <c r="C440" i="4"/>
  <c r="B440" i="4"/>
  <c r="A440" i="4"/>
  <c r="F439" i="4"/>
  <c r="D439" i="4"/>
  <c r="C439" i="4"/>
  <c r="B439" i="4"/>
  <c r="A439" i="4"/>
  <c r="E438" i="4"/>
  <c r="D438" i="4"/>
  <c r="C438" i="4"/>
  <c r="B438" i="4"/>
  <c r="A438" i="4"/>
  <c r="F437" i="4"/>
  <c r="E437" i="4"/>
  <c r="D437" i="4"/>
  <c r="C437" i="4"/>
  <c r="B437" i="4"/>
  <c r="A437" i="4"/>
  <c r="F436" i="4"/>
  <c r="E436" i="4"/>
  <c r="D436" i="4"/>
  <c r="C436" i="4"/>
  <c r="B436" i="4"/>
  <c r="A436" i="4"/>
  <c r="D435" i="4"/>
  <c r="C435" i="4"/>
  <c r="B435" i="4"/>
  <c r="A435" i="4"/>
  <c r="F434" i="4"/>
  <c r="E434" i="4"/>
  <c r="D434" i="4"/>
  <c r="C434" i="4"/>
  <c r="B434" i="4"/>
  <c r="A434" i="4"/>
  <c r="F433" i="4"/>
  <c r="D433" i="4"/>
  <c r="C433" i="4"/>
  <c r="B433" i="4"/>
  <c r="A433" i="4"/>
  <c r="F432" i="4"/>
  <c r="E432" i="4"/>
  <c r="D432" i="4"/>
  <c r="C432" i="4"/>
  <c r="B432" i="4"/>
  <c r="A432" i="4"/>
  <c r="F431" i="4"/>
  <c r="E431" i="4"/>
  <c r="D431" i="4"/>
  <c r="C431" i="4"/>
  <c r="B431" i="4"/>
  <c r="A431" i="4"/>
  <c r="F430" i="4"/>
  <c r="E430" i="4"/>
  <c r="D430" i="4"/>
  <c r="C430" i="4"/>
  <c r="B430" i="4"/>
  <c r="A430" i="4"/>
  <c r="D429" i="4"/>
  <c r="C429" i="4"/>
  <c r="B429" i="4"/>
  <c r="A429" i="4"/>
  <c r="F428" i="4"/>
  <c r="E428" i="4"/>
  <c r="D428" i="4"/>
  <c r="C428" i="4"/>
  <c r="B428" i="4"/>
  <c r="A428" i="4"/>
  <c r="D427" i="4"/>
  <c r="C427" i="4"/>
  <c r="B427" i="4"/>
  <c r="A427" i="4"/>
  <c r="F426" i="4"/>
  <c r="E426" i="4"/>
  <c r="D426" i="4"/>
  <c r="C426" i="4"/>
  <c r="B426" i="4"/>
  <c r="A426" i="4"/>
  <c r="F425" i="4"/>
  <c r="E425" i="4"/>
  <c r="D425" i="4"/>
  <c r="C425" i="4"/>
  <c r="B425" i="4"/>
  <c r="A425" i="4"/>
  <c r="F424" i="4"/>
  <c r="D424" i="4"/>
  <c r="C424" i="4"/>
  <c r="B424" i="4"/>
  <c r="A424" i="4"/>
  <c r="F423" i="4"/>
  <c r="E423" i="4"/>
  <c r="D423" i="4"/>
  <c r="C423" i="4"/>
  <c r="B423" i="4"/>
  <c r="A423" i="4"/>
  <c r="F422" i="4"/>
  <c r="E422" i="4"/>
  <c r="D422" i="4"/>
  <c r="C422" i="4"/>
  <c r="B422" i="4"/>
  <c r="A422" i="4"/>
  <c r="F421" i="4"/>
  <c r="E421" i="4"/>
  <c r="D421" i="4"/>
  <c r="C421" i="4"/>
  <c r="B421" i="4"/>
  <c r="A421" i="4"/>
  <c r="F420" i="4"/>
  <c r="E420" i="4"/>
  <c r="D420" i="4"/>
  <c r="C420" i="4"/>
  <c r="B420" i="4"/>
  <c r="A420" i="4"/>
  <c r="F419" i="4"/>
  <c r="E419" i="4"/>
  <c r="D419" i="4"/>
  <c r="C419" i="4"/>
  <c r="B419" i="4"/>
  <c r="A419" i="4"/>
  <c r="F418" i="4"/>
  <c r="E418" i="4"/>
  <c r="D418" i="4"/>
  <c r="C418" i="4"/>
  <c r="B418" i="4"/>
  <c r="A418" i="4"/>
  <c r="F417" i="4"/>
  <c r="E417" i="4"/>
  <c r="D417" i="4"/>
  <c r="C417" i="4"/>
  <c r="B417" i="4"/>
  <c r="A417" i="4"/>
  <c r="F416" i="4"/>
  <c r="E416" i="4"/>
  <c r="D416" i="4"/>
  <c r="C416" i="4"/>
  <c r="B416" i="4"/>
  <c r="A416" i="4"/>
  <c r="F415" i="4"/>
  <c r="E415" i="4"/>
  <c r="D415" i="4"/>
  <c r="C415" i="4"/>
  <c r="B415" i="4"/>
  <c r="A415" i="4"/>
  <c r="F414" i="4"/>
  <c r="E414" i="4"/>
  <c r="D414" i="4"/>
  <c r="C414" i="4"/>
  <c r="B414" i="4"/>
  <c r="A414" i="4"/>
  <c r="F413" i="4"/>
  <c r="D413" i="4"/>
  <c r="C413" i="4"/>
  <c r="B413" i="4"/>
  <c r="A413" i="4"/>
  <c r="C412" i="4"/>
  <c r="B412" i="4"/>
  <c r="A412" i="4"/>
  <c r="F411" i="4"/>
  <c r="E411" i="4"/>
  <c r="D411" i="4"/>
  <c r="C411" i="4"/>
  <c r="B411" i="4"/>
  <c r="A411" i="4"/>
  <c r="B410" i="4"/>
  <c r="A410" i="4"/>
  <c r="F409" i="4"/>
  <c r="D409" i="4"/>
  <c r="C409" i="4"/>
  <c r="B409" i="4"/>
  <c r="A409" i="4"/>
  <c r="F408" i="4"/>
  <c r="D408" i="4"/>
  <c r="C408" i="4"/>
  <c r="B408" i="4"/>
  <c r="A408" i="4"/>
  <c r="F407" i="4"/>
  <c r="E407" i="4"/>
  <c r="D407" i="4"/>
  <c r="C407" i="4"/>
  <c r="B407" i="4"/>
  <c r="A407" i="4"/>
  <c r="F406" i="4"/>
  <c r="D406" i="4"/>
  <c r="C406" i="4"/>
  <c r="B406" i="4"/>
  <c r="A406" i="4"/>
  <c r="F405" i="4"/>
  <c r="E405" i="4"/>
  <c r="D405" i="4"/>
  <c r="C405" i="4"/>
  <c r="B405" i="4"/>
  <c r="A405" i="4"/>
  <c r="F404" i="4"/>
  <c r="E404" i="4"/>
  <c r="D404" i="4"/>
  <c r="C404" i="4"/>
  <c r="B404" i="4"/>
  <c r="A404" i="4"/>
  <c r="D403" i="4"/>
  <c r="C403" i="4"/>
  <c r="B403" i="4"/>
  <c r="A403" i="4"/>
  <c r="F402" i="4"/>
  <c r="E402" i="4"/>
  <c r="D402" i="4"/>
  <c r="C402" i="4"/>
  <c r="B402" i="4"/>
  <c r="A402" i="4"/>
  <c r="F401" i="4"/>
  <c r="E401" i="4"/>
  <c r="D401" i="4"/>
  <c r="C401" i="4"/>
  <c r="B401" i="4"/>
  <c r="A401" i="4"/>
  <c r="D400" i="4"/>
  <c r="C400" i="4"/>
  <c r="B400" i="4"/>
  <c r="A400" i="4"/>
  <c r="F399" i="4"/>
  <c r="E399" i="4"/>
  <c r="D399" i="4"/>
  <c r="C399" i="4"/>
  <c r="B399" i="4"/>
  <c r="A399" i="4"/>
  <c r="F398" i="4"/>
  <c r="E398" i="4"/>
  <c r="D398" i="4"/>
  <c r="C398" i="4"/>
  <c r="B398" i="4"/>
  <c r="A398" i="4"/>
  <c r="F397" i="4"/>
  <c r="E397" i="4"/>
  <c r="D397" i="4"/>
  <c r="C397" i="4"/>
  <c r="B397" i="4"/>
  <c r="A397" i="4"/>
  <c r="F396" i="4"/>
  <c r="E396" i="4"/>
  <c r="D396" i="4"/>
  <c r="C396" i="4"/>
  <c r="B396" i="4"/>
  <c r="A396" i="4"/>
  <c r="F395" i="4"/>
  <c r="E395" i="4"/>
  <c r="D395" i="4"/>
  <c r="C395" i="4"/>
  <c r="B395" i="4"/>
  <c r="A395" i="4"/>
  <c r="F394" i="4"/>
  <c r="D394" i="4"/>
  <c r="C394" i="4"/>
  <c r="B394" i="4"/>
  <c r="A394" i="4"/>
  <c r="F393" i="4"/>
  <c r="E393" i="4"/>
  <c r="D393" i="4"/>
  <c r="C393" i="4"/>
  <c r="B393" i="4"/>
  <c r="A393" i="4"/>
  <c r="F392" i="4"/>
  <c r="E392" i="4"/>
  <c r="D392" i="4"/>
  <c r="C392" i="4"/>
  <c r="B392" i="4"/>
  <c r="A392" i="4"/>
  <c r="F391" i="4"/>
  <c r="E391" i="4"/>
  <c r="D391" i="4"/>
  <c r="C391" i="4"/>
  <c r="B391" i="4"/>
  <c r="A391" i="4"/>
  <c r="D390" i="4"/>
  <c r="C390" i="4"/>
  <c r="B390" i="4"/>
  <c r="A390" i="4"/>
  <c r="F389" i="4"/>
  <c r="D389" i="4"/>
  <c r="C389" i="4"/>
  <c r="B389" i="4"/>
  <c r="A389" i="4"/>
  <c r="F388" i="4"/>
  <c r="E388" i="4"/>
  <c r="D388" i="4"/>
  <c r="C388" i="4"/>
  <c r="B388" i="4"/>
  <c r="A388" i="4"/>
  <c r="F387" i="4"/>
  <c r="E387" i="4"/>
  <c r="D387" i="4"/>
  <c r="C387" i="4"/>
  <c r="B387" i="4"/>
  <c r="A387" i="4"/>
  <c r="D386" i="4"/>
  <c r="C386" i="4"/>
  <c r="B386" i="4"/>
  <c r="A386" i="4"/>
  <c r="F385" i="4"/>
  <c r="E385" i="4"/>
  <c r="D385" i="4"/>
  <c r="C385" i="4"/>
  <c r="B385" i="4"/>
  <c r="A385" i="4"/>
  <c r="F384" i="4"/>
  <c r="E384" i="4"/>
  <c r="D384" i="4"/>
  <c r="C384" i="4"/>
  <c r="B384" i="4"/>
  <c r="A384" i="4"/>
  <c r="D383" i="4"/>
  <c r="C383" i="4"/>
  <c r="B383" i="4"/>
  <c r="A383" i="4"/>
  <c r="F382" i="4"/>
  <c r="E382" i="4"/>
  <c r="D382" i="4"/>
  <c r="C382" i="4"/>
  <c r="B382" i="4"/>
  <c r="A382" i="4"/>
  <c r="F381" i="4"/>
  <c r="E381" i="4"/>
  <c r="D381" i="4"/>
  <c r="C381" i="4"/>
  <c r="B381" i="4"/>
  <c r="A381" i="4"/>
  <c r="F380" i="4"/>
  <c r="E380" i="4"/>
  <c r="D380" i="4"/>
  <c r="C380" i="4"/>
  <c r="B380" i="4"/>
  <c r="A380" i="4"/>
  <c r="F379" i="4"/>
  <c r="E379" i="4"/>
  <c r="D379" i="4"/>
  <c r="C379" i="4"/>
  <c r="B379" i="4"/>
  <c r="A379" i="4"/>
  <c r="F378" i="4"/>
  <c r="E378" i="4"/>
  <c r="D378" i="4"/>
  <c r="C378" i="4"/>
  <c r="B378" i="4"/>
  <c r="A378" i="4"/>
  <c r="F377" i="4"/>
  <c r="E377" i="4"/>
  <c r="D377" i="4"/>
  <c r="C377" i="4"/>
  <c r="B377" i="4"/>
  <c r="A377" i="4"/>
  <c r="F376" i="4"/>
  <c r="E376" i="4"/>
  <c r="D376" i="4"/>
  <c r="C376" i="4"/>
  <c r="B376" i="4"/>
  <c r="A376" i="4"/>
  <c r="F375" i="4"/>
  <c r="E375" i="4"/>
  <c r="D375" i="4"/>
  <c r="C375" i="4"/>
  <c r="B375" i="4"/>
  <c r="A375" i="4"/>
  <c r="F374" i="4"/>
  <c r="E374" i="4"/>
  <c r="D374" i="4"/>
  <c r="C374" i="4"/>
  <c r="B374" i="4"/>
  <c r="A374" i="4"/>
  <c r="F373" i="4"/>
  <c r="E373" i="4"/>
  <c r="D373" i="4"/>
  <c r="C373" i="4"/>
  <c r="B373" i="4"/>
  <c r="A373" i="4"/>
  <c r="F372" i="4"/>
  <c r="E372" i="4"/>
  <c r="D372" i="4"/>
  <c r="C372" i="4"/>
  <c r="B372" i="4"/>
  <c r="A372" i="4"/>
  <c r="F371" i="4"/>
  <c r="E371" i="4"/>
  <c r="D371" i="4"/>
  <c r="C371" i="4"/>
  <c r="B371" i="4"/>
  <c r="A371" i="4"/>
  <c r="F370" i="4"/>
  <c r="E370" i="4"/>
  <c r="D370" i="4"/>
  <c r="C370" i="4"/>
  <c r="B370" i="4"/>
  <c r="A370" i="4"/>
  <c r="F369" i="4"/>
  <c r="D369" i="4"/>
  <c r="C369" i="4"/>
  <c r="B369" i="4"/>
  <c r="A369" i="4"/>
  <c r="F368" i="4"/>
  <c r="E368" i="4"/>
  <c r="D368" i="4"/>
  <c r="C368" i="4"/>
  <c r="B368" i="4"/>
  <c r="A368" i="4"/>
  <c r="F367" i="4"/>
  <c r="E367" i="4"/>
  <c r="D367" i="4"/>
  <c r="C367" i="4"/>
  <c r="B367" i="4"/>
  <c r="A367" i="4"/>
  <c r="F366" i="4"/>
  <c r="E366" i="4"/>
  <c r="D366" i="4"/>
  <c r="C366" i="4"/>
  <c r="B366" i="4"/>
  <c r="A366" i="4"/>
  <c r="D365" i="4"/>
  <c r="C365" i="4"/>
  <c r="B365" i="4"/>
  <c r="A365" i="4"/>
  <c r="D364" i="4"/>
  <c r="C364" i="4"/>
  <c r="B364" i="4"/>
  <c r="A364" i="4"/>
  <c r="F363" i="4"/>
  <c r="E363" i="4"/>
  <c r="D363" i="4"/>
  <c r="C363" i="4"/>
  <c r="B363" i="4"/>
  <c r="A363" i="4"/>
  <c r="D362" i="4"/>
  <c r="C362" i="4"/>
  <c r="B362" i="4"/>
  <c r="A362" i="4"/>
  <c r="F361" i="4"/>
  <c r="D361" i="4"/>
  <c r="C361" i="4"/>
  <c r="B361" i="4"/>
  <c r="A361" i="4"/>
  <c r="D360" i="4"/>
  <c r="C360" i="4"/>
  <c r="B360" i="4"/>
  <c r="A360" i="4"/>
  <c r="D359" i="4"/>
  <c r="C359" i="4"/>
  <c r="B359" i="4"/>
  <c r="A359" i="4"/>
  <c r="F358" i="4"/>
  <c r="E358" i="4"/>
  <c r="D358" i="4"/>
  <c r="C358" i="4"/>
  <c r="B358" i="4"/>
  <c r="A358" i="4"/>
  <c r="D357" i="4"/>
  <c r="C357" i="4"/>
  <c r="B357" i="4"/>
  <c r="A357" i="4"/>
  <c r="F356" i="4"/>
  <c r="E356" i="4"/>
  <c r="D356" i="4"/>
  <c r="C356" i="4"/>
  <c r="B356" i="4"/>
  <c r="A356" i="4"/>
  <c r="F355" i="4"/>
  <c r="E355" i="4"/>
  <c r="D355" i="4"/>
  <c r="C355" i="4"/>
  <c r="B355" i="4"/>
  <c r="A355" i="4"/>
  <c r="F354" i="4"/>
  <c r="E354" i="4"/>
  <c r="D354" i="4"/>
  <c r="C354" i="4"/>
  <c r="B354" i="4"/>
  <c r="A354" i="4"/>
  <c r="F353" i="4"/>
  <c r="E353" i="4"/>
  <c r="D353" i="4"/>
  <c r="C353" i="4"/>
  <c r="B353" i="4"/>
  <c r="A353" i="4"/>
  <c r="F352" i="4"/>
  <c r="E352" i="4"/>
  <c r="D352" i="4"/>
  <c r="C352" i="4"/>
  <c r="B352" i="4"/>
  <c r="A352" i="4"/>
  <c r="D351" i="4"/>
  <c r="C351" i="4"/>
  <c r="B351" i="4"/>
  <c r="A351" i="4"/>
  <c r="F350" i="4"/>
  <c r="D350" i="4"/>
  <c r="C350" i="4"/>
  <c r="B350" i="4"/>
  <c r="A350" i="4"/>
  <c r="F349" i="4"/>
  <c r="E349" i="4"/>
  <c r="D349" i="4"/>
  <c r="C349" i="4"/>
  <c r="B349" i="4"/>
  <c r="A349" i="4"/>
  <c r="F348" i="4"/>
  <c r="D348" i="4"/>
  <c r="C348" i="4"/>
  <c r="B348" i="4"/>
  <c r="A348" i="4"/>
  <c r="F347" i="4"/>
  <c r="E347" i="4"/>
  <c r="D347" i="4"/>
  <c r="C347" i="4"/>
  <c r="B347" i="4"/>
  <c r="A347" i="4"/>
  <c r="F346" i="4"/>
  <c r="E346" i="4"/>
  <c r="D346" i="4"/>
  <c r="C346" i="4"/>
  <c r="B346" i="4"/>
  <c r="A346" i="4"/>
  <c r="F345" i="4"/>
  <c r="E345" i="4"/>
  <c r="D345" i="4"/>
  <c r="C345" i="4"/>
  <c r="B345" i="4"/>
  <c r="A345" i="4"/>
  <c r="F344" i="4"/>
  <c r="E344" i="4"/>
  <c r="D344" i="4"/>
  <c r="C344" i="4"/>
  <c r="B344" i="4"/>
  <c r="A344" i="4"/>
  <c r="F343" i="4"/>
  <c r="D343" i="4"/>
  <c r="C343" i="4"/>
  <c r="B343" i="4"/>
  <c r="A343" i="4"/>
  <c r="F342" i="4"/>
  <c r="E342" i="4"/>
  <c r="D342" i="4"/>
  <c r="C342" i="4"/>
  <c r="B342" i="4"/>
  <c r="A342" i="4"/>
  <c r="F341" i="4"/>
  <c r="E341" i="4"/>
  <c r="D341" i="4"/>
  <c r="C341" i="4"/>
  <c r="B341" i="4"/>
  <c r="A341" i="4"/>
  <c r="F340" i="4"/>
  <c r="E340" i="4"/>
  <c r="D340" i="4"/>
  <c r="C340" i="4"/>
  <c r="B340" i="4"/>
  <c r="A340" i="4"/>
  <c r="F339" i="4"/>
  <c r="D339" i="4"/>
  <c r="C339" i="4"/>
  <c r="B339" i="4"/>
  <c r="A339" i="4"/>
  <c r="F338" i="4"/>
  <c r="E338" i="4"/>
  <c r="D338" i="4"/>
  <c r="C338" i="4"/>
  <c r="B338" i="4"/>
  <c r="A338" i="4"/>
  <c r="F337" i="4"/>
  <c r="E337" i="4"/>
  <c r="D337" i="4"/>
  <c r="C337" i="4"/>
  <c r="B337" i="4"/>
  <c r="A337" i="4"/>
  <c r="F336" i="4"/>
  <c r="E336" i="4"/>
  <c r="D336" i="4"/>
  <c r="C336" i="4"/>
  <c r="B336" i="4"/>
  <c r="A336" i="4"/>
  <c r="F335" i="4"/>
  <c r="E335" i="4"/>
  <c r="D335" i="4"/>
  <c r="C335" i="4"/>
  <c r="B335" i="4"/>
  <c r="A335" i="4"/>
  <c r="D334" i="4"/>
  <c r="C334" i="4"/>
  <c r="B334" i="4"/>
  <c r="A334" i="4"/>
  <c r="F333" i="4"/>
  <c r="E333" i="4"/>
  <c r="D333" i="4"/>
  <c r="C333" i="4"/>
  <c r="B333" i="4"/>
  <c r="A333" i="4"/>
  <c r="F332" i="4"/>
  <c r="E332" i="4"/>
  <c r="D332" i="4"/>
  <c r="C332" i="4"/>
  <c r="B332" i="4"/>
  <c r="A332" i="4"/>
  <c r="F331" i="4"/>
  <c r="D331" i="4"/>
  <c r="C331" i="4"/>
  <c r="B331" i="4"/>
  <c r="A331" i="4"/>
  <c r="F330" i="4"/>
  <c r="D330" i="4"/>
  <c r="C330" i="4"/>
  <c r="B330" i="4"/>
  <c r="A330" i="4"/>
  <c r="D329" i="4"/>
  <c r="C329" i="4"/>
  <c r="B329" i="4"/>
  <c r="A329" i="4"/>
  <c r="F328" i="4"/>
  <c r="E328" i="4"/>
  <c r="D328" i="4"/>
  <c r="C328" i="4"/>
  <c r="B328" i="4"/>
  <c r="A328" i="4"/>
  <c r="D327" i="4"/>
  <c r="C327" i="4"/>
  <c r="B327" i="4"/>
  <c r="A327" i="4"/>
  <c r="F326" i="4"/>
  <c r="D326" i="4"/>
  <c r="C326" i="4"/>
  <c r="B326" i="4"/>
  <c r="A326" i="4"/>
  <c r="F325" i="4"/>
  <c r="D325" i="4"/>
  <c r="C325" i="4"/>
  <c r="B325" i="4"/>
  <c r="A325" i="4"/>
  <c r="F324" i="4"/>
  <c r="D324" i="4"/>
  <c r="C324" i="4"/>
  <c r="B324" i="4"/>
  <c r="A324" i="4"/>
  <c r="F323" i="4"/>
  <c r="E323" i="4"/>
  <c r="D323" i="4"/>
  <c r="C323" i="4"/>
  <c r="B323" i="4"/>
  <c r="A323" i="4"/>
  <c r="F322" i="4"/>
  <c r="E322" i="4"/>
  <c r="D322" i="4"/>
  <c r="C322" i="4"/>
  <c r="B322" i="4"/>
  <c r="A322" i="4"/>
  <c r="F321" i="4"/>
  <c r="E321" i="4"/>
  <c r="D321" i="4"/>
  <c r="C321" i="4"/>
  <c r="B321" i="4"/>
  <c r="A321" i="4"/>
  <c r="F320" i="4"/>
  <c r="E320" i="4"/>
  <c r="D320" i="4"/>
  <c r="C320" i="4"/>
  <c r="B320" i="4"/>
  <c r="A320" i="4"/>
  <c r="F319" i="4"/>
  <c r="D319" i="4"/>
  <c r="C319" i="4"/>
  <c r="B319" i="4"/>
  <c r="A319" i="4"/>
  <c r="B318" i="4"/>
  <c r="A318" i="4"/>
  <c r="F317" i="4"/>
  <c r="E317" i="4"/>
  <c r="D317" i="4"/>
  <c r="C317" i="4"/>
  <c r="B317" i="4"/>
  <c r="A317" i="4"/>
  <c r="D316" i="4"/>
  <c r="C316" i="4"/>
  <c r="B316" i="4"/>
  <c r="A316" i="4"/>
  <c r="F315" i="4"/>
  <c r="E315" i="4"/>
  <c r="D315" i="4"/>
  <c r="C315" i="4"/>
  <c r="B315" i="4"/>
  <c r="A315" i="4"/>
  <c r="F314" i="4"/>
  <c r="E314" i="4"/>
  <c r="D314" i="4"/>
  <c r="C314" i="4"/>
  <c r="B314" i="4"/>
  <c r="A314" i="4"/>
  <c r="F313" i="4"/>
  <c r="E313" i="4"/>
  <c r="D313" i="4"/>
  <c r="C313" i="4"/>
  <c r="B313" i="4"/>
  <c r="A313" i="4"/>
  <c r="F312" i="4"/>
  <c r="E312" i="4"/>
  <c r="D312" i="4"/>
  <c r="C312" i="4"/>
  <c r="B312" i="4"/>
  <c r="A312" i="4"/>
  <c r="F311" i="4"/>
  <c r="D311" i="4"/>
  <c r="C311" i="4"/>
  <c r="B311" i="4"/>
  <c r="A311" i="4"/>
  <c r="F310" i="4"/>
  <c r="E310" i="4"/>
  <c r="D310" i="4"/>
  <c r="C310" i="4"/>
  <c r="B310" i="4"/>
  <c r="A310" i="4"/>
  <c r="F309" i="4"/>
  <c r="E309" i="4"/>
  <c r="D309" i="4"/>
  <c r="C309" i="4"/>
  <c r="B309" i="4"/>
  <c r="A309" i="4"/>
  <c r="D308" i="4"/>
  <c r="C308" i="4"/>
  <c r="B308" i="4"/>
  <c r="A308" i="4"/>
  <c r="F307" i="4"/>
  <c r="E307" i="4"/>
  <c r="D307" i="4"/>
  <c r="C307" i="4"/>
  <c r="B307" i="4"/>
  <c r="A307" i="4"/>
  <c r="F306" i="4"/>
  <c r="E306" i="4"/>
  <c r="D306" i="4"/>
  <c r="C306" i="4"/>
  <c r="B306" i="4"/>
  <c r="A306" i="4"/>
  <c r="F305" i="4"/>
  <c r="E305" i="4"/>
  <c r="D305" i="4"/>
  <c r="C305" i="4"/>
  <c r="B305" i="4"/>
  <c r="A305" i="4"/>
  <c r="F304" i="4"/>
  <c r="D304" i="4"/>
  <c r="C304" i="4"/>
  <c r="B304" i="4"/>
  <c r="A304" i="4"/>
  <c r="D303" i="4"/>
  <c r="C303" i="4"/>
  <c r="B303" i="4"/>
  <c r="A303" i="4"/>
  <c r="F302" i="4"/>
  <c r="E302" i="4"/>
  <c r="D302" i="4"/>
  <c r="C302" i="4"/>
  <c r="B302" i="4"/>
  <c r="A302" i="4"/>
  <c r="F301" i="4"/>
  <c r="E301" i="4"/>
  <c r="D301" i="4"/>
  <c r="C301" i="4"/>
  <c r="B301" i="4"/>
  <c r="A301" i="4"/>
  <c r="F300" i="4"/>
  <c r="E300" i="4"/>
  <c r="D300" i="4"/>
  <c r="C300" i="4"/>
  <c r="B300" i="4"/>
  <c r="A300" i="4"/>
  <c r="F299" i="4"/>
  <c r="E299" i="4"/>
  <c r="D299" i="4"/>
  <c r="C299" i="4"/>
  <c r="B299" i="4"/>
  <c r="A299" i="4"/>
  <c r="F298" i="4"/>
  <c r="E298" i="4"/>
  <c r="D298" i="4"/>
  <c r="C298" i="4"/>
  <c r="B298" i="4"/>
  <c r="A298" i="4"/>
  <c r="F297" i="4"/>
  <c r="E297" i="4"/>
  <c r="D297" i="4"/>
  <c r="C297" i="4"/>
  <c r="B297" i="4"/>
  <c r="A297" i="4"/>
  <c r="F296" i="4"/>
  <c r="E296" i="4"/>
  <c r="D296" i="4"/>
  <c r="C296" i="4"/>
  <c r="B296" i="4"/>
  <c r="A296" i="4"/>
  <c r="F295" i="4"/>
  <c r="E295" i="4"/>
  <c r="D295" i="4"/>
  <c r="C295" i="4"/>
  <c r="B295" i="4"/>
  <c r="A295" i="4"/>
  <c r="F294" i="4"/>
  <c r="E294" i="4"/>
  <c r="D294" i="4"/>
  <c r="C294" i="4"/>
  <c r="B294" i="4"/>
  <c r="A294" i="4"/>
  <c r="F293" i="4"/>
  <c r="D293" i="4"/>
  <c r="C293" i="4"/>
  <c r="B293" i="4"/>
  <c r="A293" i="4"/>
  <c r="F292" i="4"/>
  <c r="D292" i="4"/>
  <c r="C292" i="4"/>
  <c r="B292" i="4"/>
  <c r="A292" i="4"/>
  <c r="C291" i="4"/>
  <c r="B291" i="4"/>
  <c r="A291" i="4"/>
  <c r="F290" i="4"/>
  <c r="E290" i="4"/>
  <c r="D290" i="4"/>
  <c r="C290" i="4"/>
  <c r="B290" i="4"/>
  <c r="A290" i="4"/>
  <c r="F289" i="4"/>
  <c r="E289" i="4"/>
  <c r="D289" i="4"/>
  <c r="C289" i="4"/>
  <c r="B289" i="4"/>
  <c r="A289" i="4"/>
  <c r="F288" i="4"/>
  <c r="E288" i="4"/>
  <c r="D288" i="4"/>
  <c r="C288" i="4"/>
  <c r="B288" i="4"/>
  <c r="A288" i="4"/>
  <c r="F287" i="4"/>
  <c r="E287" i="4"/>
  <c r="D287" i="4"/>
  <c r="C287" i="4"/>
  <c r="B287" i="4"/>
  <c r="A287" i="4"/>
  <c r="D286" i="4"/>
  <c r="C286" i="4"/>
  <c r="B286" i="4"/>
  <c r="A286" i="4"/>
  <c r="F285" i="4"/>
  <c r="E285" i="4"/>
  <c r="D285" i="4"/>
  <c r="C285" i="4"/>
  <c r="B285" i="4"/>
  <c r="A285" i="4"/>
  <c r="F284" i="4"/>
  <c r="E284" i="4"/>
  <c r="D284" i="4"/>
  <c r="C284" i="4"/>
  <c r="B284" i="4"/>
  <c r="A284" i="4"/>
  <c r="D283" i="4"/>
  <c r="C283" i="4"/>
  <c r="B283" i="4"/>
  <c r="A283" i="4"/>
  <c r="F282" i="4"/>
  <c r="E282" i="4"/>
  <c r="D282" i="4"/>
  <c r="C282" i="4"/>
  <c r="B282" i="4"/>
  <c r="A282" i="4"/>
  <c r="F281" i="4"/>
  <c r="E281" i="4"/>
  <c r="D281" i="4"/>
  <c r="C281" i="4"/>
  <c r="B281" i="4"/>
  <c r="A281" i="4"/>
  <c r="F280" i="4"/>
  <c r="E280" i="4"/>
  <c r="D280" i="4"/>
  <c r="C280" i="4"/>
  <c r="B280" i="4"/>
  <c r="A280" i="4"/>
  <c r="F279" i="4"/>
  <c r="E279" i="4"/>
  <c r="D279" i="4"/>
  <c r="C279" i="4"/>
  <c r="B279" i="4"/>
  <c r="A279" i="4"/>
  <c r="F278" i="4"/>
  <c r="D278" i="4"/>
  <c r="C278" i="4"/>
  <c r="B278" i="4"/>
  <c r="A278" i="4"/>
  <c r="F277" i="4"/>
  <c r="E277" i="4"/>
  <c r="D277" i="4"/>
  <c r="C277" i="4"/>
  <c r="B277" i="4"/>
  <c r="A277" i="4"/>
  <c r="F276" i="4"/>
  <c r="E276" i="4"/>
  <c r="D276" i="4"/>
  <c r="C276" i="4"/>
  <c r="B276" i="4"/>
  <c r="A276" i="4"/>
  <c r="F275" i="4"/>
  <c r="E275" i="4"/>
  <c r="D275" i="4"/>
  <c r="C275" i="4"/>
  <c r="B275" i="4"/>
  <c r="A275" i="4"/>
  <c r="D274" i="4"/>
  <c r="C274" i="4"/>
  <c r="B274" i="4"/>
  <c r="A274" i="4"/>
  <c r="F273" i="4"/>
  <c r="E273" i="4"/>
  <c r="D273" i="4"/>
  <c r="C273" i="4"/>
  <c r="B273" i="4"/>
  <c r="A273" i="4"/>
  <c r="F272" i="4"/>
  <c r="E272" i="4"/>
  <c r="D272" i="4"/>
  <c r="C272" i="4"/>
  <c r="B272" i="4"/>
  <c r="A272" i="4"/>
  <c r="F271" i="4"/>
  <c r="E271" i="4"/>
  <c r="D271" i="4"/>
  <c r="C271" i="4"/>
  <c r="B271" i="4"/>
  <c r="A271" i="4"/>
  <c r="B270" i="4"/>
  <c r="A270" i="4"/>
  <c r="F269" i="4"/>
  <c r="E269" i="4"/>
  <c r="D269" i="4"/>
  <c r="C269" i="4"/>
  <c r="B269" i="4"/>
  <c r="A269" i="4"/>
  <c r="F268" i="4"/>
  <c r="E268" i="4"/>
  <c r="D268" i="4"/>
  <c r="C268" i="4"/>
  <c r="B268" i="4"/>
  <c r="A268" i="4"/>
  <c r="F267" i="4"/>
  <c r="E267" i="4"/>
  <c r="D267" i="4"/>
  <c r="C267" i="4"/>
  <c r="B267" i="4"/>
  <c r="A267" i="4"/>
  <c r="F266" i="4"/>
  <c r="D266" i="4"/>
  <c r="C266" i="4"/>
  <c r="B266" i="4"/>
  <c r="A266" i="4"/>
  <c r="F265" i="4"/>
  <c r="E265" i="4"/>
  <c r="D265" i="4"/>
  <c r="C265" i="4"/>
  <c r="B265" i="4"/>
  <c r="A265" i="4"/>
  <c r="F264" i="4"/>
  <c r="D264" i="4"/>
  <c r="C264" i="4"/>
  <c r="B264" i="4"/>
  <c r="A264" i="4"/>
  <c r="F263" i="4"/>
  <c r="E263" i="4"/>
  <c r="D263" i="4"/>
  <c r="C263" i="4"/>
  <c r="B263" i="4"/>
  <c r="A263" i="4"/>
  <c r="D262" i="4"/>
  <c r="C262" i="4"/>
  <c r="B262" i="4"/>
  <c r="A262" i="4"/>
  <c r="F261" i="4"/>
  <c r="D261" i="4"/>
  <c r="C261" i="4"/>
  <c r="B261" i="4"/>
  <c r="A261" i="4"/>
  <c r="F260" i="4"/>
  <c r="E260" i="4"/>
  <c r="D260" i="4"/>
  <c r="C260" i="4"/>
  <c r="B260" i="4"/>
  <c r="A260" i="4"/>
  <c r="F259" i="4"/>
  <c r="E259" i="4"/>
  <c r="D259" i="4"/>
  <c r="C259" i="4"/>
  <c r="B259" i="4"/>
  <c r="A259" i="4"/>
  <c r="F258" i="4"/>
  <c r="E258" i="4"/>
  <c r="D258" i="4"/>
  <c r="C258" i="4"/>
  <c r="B258" i="4"/>
  <c r="A258" i="4"/>
  <c r="F257" i="4"/>
  <c r="D257" i="4"/>
  <c r="C257" i="4"/>
  <c r="B257" i="4"/>
  <c r="A257" i="4"/>
  <c r="F256" i="4"/>
  <c r="D256" i="4"/>
  <c r="C256" i="4"/>
  <c r="B256" i="4"/>
  <c r="A256" i="4"/>
  <c r="F255" i="4"/>
  <c r="E255" i="4"/>
  <c r="D255" i="4"/>
  <c r="C255" i="4"/>
  <c r="B255" i="4"/>
  <c r="A255" i="4"/>
  <c r="F254" i="4"/>
  <c r="E254" i="4"/>
  <c r="D254" i="4"/>
  <c r="C254" i="4"/>
  <c r="B254" i="4"/>
  <c r="A254" i="4"/>
  <c r="F253" i="4"/>
  <c r="C253" i="4"/>
  <c r="B253" i="4"/>
  <c r="A253" i="4"/>
  <c r="F252" i="4"/>
  <c r="E252" i="4"/>
  <c r="D252" i="4"/>
  <c r="C252" i="4"/>
  <c r="B252" i="4"/>
  <c r="A252" i="4"/>
  <c r="F251" i="4"/>
  <c r="E251" i="4"/>
  <c r="D251" i="4"/>
  <c r="C251" i="4"/>
  <c r="B251" i="4"/>
  <c r="A251" i="4"/>
  <c r="E197" i="4"/>
  <c r="D197" i="4"/>
  <c r="C197" i="4"/>
  <c r="B197" i="4"/>
  <c r="A197" i="4"/>
  <c r="D196" i="4"/>
  <c r="C196" i="4"/>
  <c r="B196" i="4"/>
  <c r="A196" i="4"/>
  <c r="E195" i="4"/>
  <c r="D195" i="4"/>
  <c r="C195" i="4"/>
  <c r="B195" i="4"/>
  <c r="A195" i="4"/>
  <c r="E194" i="4"/>
  <c r="D194" i="4"/>
  <c r="C194" i="4"/>
  <c r="B194" i="4"/>
  <c r="A194" i="4"/>
  <c r="D193" i="4"/>
  <c r="C193" i="4"/>
  <c r="B193" i="4"/>
  <c r="A193" i="4"/>
  <c r="E192" i="4"/>
  <c r="D192" i="4"/>
  <c r="C192" i="4"/>
  <c r="B192" i="4"/>
  <c r="A192" i="4"/>
  <c r="E191" i="4"/>
  <c r="D191" i="4"/>
  <c r="C191" i="4"/>
  <c r="B191" i="4"/>
  <c r="A191" i="4"/>
  <c r="E190" i="4"/>
  <c r="D190" i="4"/>
  <c r="C190" i="4"/>
  <c r="B190" i="4"/>
  <c r="A190" i="4"/>
  <c r="E189" i="4"/>
  <c r="D189" i="4"/>
  <c r="C189" i="4"/>
  <c r="B189" i="4"/>
  <c r="A189" i="4"/>
  <c r="D188" i="4"/>
  <c r="C188" i="4"/>
  <c r="B188" i="4"/>
  <c r="A188" i="4"/>
  <c r="E187" i="4"/>
  <c r="D187" i="4"/>
  <c r="C187" i="4"/>
  <c r="B187" i="4"/>
  <c r="A187" i="4"/>
  <c r="E186" i="4"/>
  <c r="D186" i="4"/>
  <c r="C186" i="4"/>
  <c r="B186" i="4"/>
  <c r="A186" i="4"/>
  <c r="E185" i="4"/>
  <c r="D185" i="4"/>
  <c r="C185" i="4"/>
  <c r="B185" i="4"/>
  <c r="A185" i="4"/>
  <c r="E184" i="4"/>
  <c r="D184" i="4"/>
  <c r="C184" i="4"/>
  <c r="B184" i="4"/>
  <c r="A184" i="4"/>
  <c r="D183" i="4"/>
  <c r="C183" i="4"/>
  <c r="B183" i="4"/>
  <c r="A183" i="4"/>
  <c r="E182" i="4"/>
  <c r="D182" i="4"/>
  <c r="C182" i="4"/>
  <c r="B182" i="4"/>
  <c r="A182" i="4"/>
  <c r="E181" i="4"/>
  <c r="D181" i="4"/>
  <c r="C181" i="4"/>
  <c r="B181" i="4"/>
  <c r="A181" i="4"/>
  <c r="E180" i="4"/>
  <c r="D180" i="4"/>
  <c r="C180" i="4"/>
  <c r="B180" i="4"/>
  <c r="A180" i="4"/>
  <c r="E179" i="4"/>
  <c r="D179" i="4"/>
  <c r="C179" i="4"/>
  <c r="B179" i="4"/>
  <c r="A179" i="4"/>
  <c r="E178" i="4"/>
  <c r="D178" i="4"/>
  <c r="C178" i="4"/>
  <c r="B178" i="4"/>
  <c r="A178" i="4"/>
  <c r="E177" i="4"/>
  <c r="D177" i="4"/>
  <c r="C177" i="4"/>
  <c r="B177" i="4"/>
  <c r="A177" i="4"/>
  <c r="E176" i="4"/>
  <c r="D176" i="4"/>
  <c r="C176" i="4"/>
  <c r="B176" i="4"/>
  <c r="A176" i="4"/>
  <c r="E175" i="4"/>
  <c r="D175" i="4"/>
  <c r="C175" i="4"/>
  <c r="B175" i="4"/>
  <c r="A175" i="4"/>
  <c r="E174" i="4"/>
  <c r="D174" i="4"/>
  <c r="C174" i="4"/>
  <c r="B174" i="4"/>
  <c r="A174" i="4"/>
  <c r="E173" i="4"/>
  <c r="D173" i="4"/>
  <c r="C173" i="4"/>
  <c r="B173" i="4"/>
  <c r="A173" i="4"/>
  <c r="E172" i="4"/>
  <c r="D172" i="4"/>
  <c r="C172" i="4"/>
  <c r="B172" i="4"/>
  <c r="A172" i="4"/>
  <c r="E171" i="4"/>
  <c r="D171" i="4"/>
  <c r="C171" i="4"/>
  <c r="B171" i="4"/>
  <c r="A171" i="4"/>
  <c r="E170" i="4"/>
  <c r="D170" i="4"/>
  <c r="C170" i="4"/>
  <c r="B170" i="4"/>
  <c r="A170" i="4"/>
  <c r="E169" i="4"/>
  <c r="D169" i="4"/>
  <c r="C169" i="4"/>
  <c r="B169" i="4"/>
  <c r="A169" i="4"/>
  <c r="E168" i="4"/>
  <c r="D168" i="4"/>
  <c r="C168" i="4"/>
  <c r="B168" i="4"/>
  <c r="A168" i="4"/>
  <c r="E167" i="4"/>
  <c r="D167" i="4"/>
  <c r="C167" i="4"/>
  <c r="B167" i="4"/>
  <c r="A167" i="4"/>
  <c r="E166" i="4"/>
  <c r="D166" i="4"/>
  <c r="C166" i="4"/>
  <c r="B166" i="4"/>
  <c r="A166" i="4"/>
  <c r="E165" i="4"/>
  <c r="D165" i="4"/>
  <c r="C165" i="4"/>
  <c r="B165" i="4"/>
  <c r="A165" i="4"/>
  <c r="E164" i="4"/>
  <c r="D164" i="4"/>
  <c r="C164" i="4"/>
  <c r="B164" i="4"/>
  <c r="A164" i="4"/>
  <c r="D163" i="4"/>
  <c r="C163" i="4"/>
  <c r="B163" i="4"/>
  <c r="A163" i="4"/>
  <c r="E162" i="4"/>
  <c r="D162" i="4"/>
  <c r="C162" i="4"/>
  <c r="B162" i="4"/>
  <c r="A162" i="4"/>
  <c r="E161" i="4"/>
  <c r="D161" i="4"/>
  <c r="C161" i="4"/>
  <c r="B161" i="4"/>
  <c r="A161" i="4"/>
  <c r="E160" i="4"/>
  <c r="D160" i="4"/>
  <c r="C160" i="4"/>
  <c r="B160" i="4"/>
  <c r="A160" i="4"/>
  <c r="E159" i="4"/>
  <c r="D159" i="4"/>
  <c r="C159" i="4"/>
  <c r="B159" i="4"/>
  <c r="A159" i="4"/>
  <c r="E158" i="4"/>
  <c r="D158" i="4"/>
  <c r="C158" i="4"/>
  <c r="B158" i="4"/>
  <c r="A158" i="4"/>
  <c r="E157" i="4"/>
  <c r="D157" i="4"/>
  <c r="C157" i="4"/>
  <c r="B157" i="4"/>
  <c r="A157" i="4"/>
  <c r="E156" i="4"/>
  <c r="D156" i="4"/>
  <c r="C156" i="4"/>
  <c r="B156" i="4"/>
  <c r="A156" i="4"/>
  <c r="E155" i="4"/>
  <c r="D155" i="4"/>
  <c r="C155" i="4"/>
  <c r="B155" i="4"/>
  <c r="A155" i="4"/>
  <c r="E154" i="4"/>
  <c r="D154" i="4"/>
  <c r="C154" i="4"/>
  <c r="B154" i="4"/>
  <c r="A154" i="4"/>
  <c r="E153" i="4"/>
  <c r="D153" i="4"/>
  <c r="C153" i="4"/>
  <c r="B153" i="4"/>
  <c r="A153" i="4"/>
  <c r="D152" i="4"/>
  <c r="C152" i="4"/>
  <c r="B152" i="4"/>
  <c r="A152" i="4"/>
  <c r="E151" i="4"/>
  <c r="D151" i="4"/>
  <c r="C151" i="4"/>
  <c r="B151" i="4"/>
  <c r="A151" i="4"/>
  <c r="E150" i="4"/>
  <c r="D150" i="4"/>
  <c r="C150" i="4"/>
  <c r="B150" i="4"/>
  <c r="A150" i="4"/>
  <c r="E149" i="4"/>
  <c r="D149" i="4"/>
  <c r="C149" i="4"/>
  <c r="B149" i="4"/>
  <c r="A149" i="4"/>
  <c r="D148" i="4"/>
  <c r="C148" i="4"/>
  <c r="B148" i="4"/>
  <c r="A148" i="4"/>
  <c r="E147" i="4"/>
  <c r="D147" i="4"/>
  <c r="C147" i="4"/>
  <c r="B147" i="4"/>
  <c r="A147" i="4"/>
  <c r="E146" i="4"/>
  <c r="D146" i="4"/>
  <c r="C146" i="4"/>
  <c r="B146" i="4"/>
  <c r="A146" i="4"/>
  <c r="E145" i="4"/>
  <c r="D145" i="4"/>
  <c r="C145" i="4"/>
  <c r="B145" i="4"/>
  <c r="A145" i="4"/>
  <c r="D144" i="4"/>
  <c r="C144" i="4"/>
  <c r="B144" i="4"/>
  <c r="A144" i="4"/>
  <c r="E143" i="4"/>
  <c r="D143" i="4"/>
  <c r="C143" i="4"/>
  <c r="B143" i="4"/>
  <c r="A143" i="4"/>
  <c r="E142" i="4"/>
  <c r="D142" i="4"/>
  <c r="C142" i="4"/>
  <c r="B142" i="4"/>
  <c r="A142" i="4"/>
  <c r="E141" i="4"/>
  <c r="D141" i="4"/>
  <c r="C141" i="4"/>
  <c r="B141" i="4"/>
  <c r="A141" i="4"/>
  <c r="E140" i="4"/>
  <c r="D140" i="4"/>
  <c r="C140" i="4"/>
  <c r="B140" i="4"/>
  <c r="A140" i="4"/>
  <c r="E139" i="4"/>
  <c r="D139" i="4"/>
  <c r="C139" i="4"/>
  <c r="B139" i="4"/>
  <c r="A139" i="4"/>
  <c r="D138" i="4"/>
  <c r="C138" i="4"/>
  <c r="B138" i="4"/>
  <c r="A138" i="4"/>
  <c r="E137" i="4"/>
  <c r="D137" i="4"/>
  <c r="C137" i="4"/>
  <c r="B137" i="4"/>
  <c r="A137" i="4"/>
  <c r="E136" i="4"/>
  <c r="D136" i="4"/>
  <c r="C136" i="4"/>
  <c r="B136" i="4"/>
  <c r="A136" i="4"/>
  <c r="E135" i="4"/>
  <c r="D135" i="4"/>
  <c r="C135" i="4"/>
  <c r="B135" i="4"/>
  <c r="A135" i="4"/>
  <c r="E134" i="4"/>
  <c r="D134" i="4"/>
  <c r="C134" i="4"/>
  <c r="B134" i="4"/>
  <c r="A134" i="4"/>
  <c r="E133" i="4"/>
  <c r="D133" i="4"/>
  <c r="C133" i="4"/>
  <c r="B133" i="4"/>
  <c r="A133" i="4"/>
  <c r="E132" i="4"/>
  <c r="D132" i="4"/>
  <c r="C132" i="4"/>
  <c r="B132" i="4"/>
  <c r="A132" i="4"/>
  <c r="E131" i="4"/>
  <c r="D131" i="4"/>
  <c r="C131" i="4"/>
  <c r="B131" i="4"/>
  <c r="A131" i="4"/>
  <c r="E130" i="4"/>
  <c r="D130" i="4"/>
  <c r="C130" i="4"/>
  <c r="B130" i="4"/>
  <c r="A130" i="4"/>
  <c r="D129" i="4"/>
  <c r="C129" i="4"/>
  <c r="B129" i="4"/>
  <c r="A129" i="4"/>
  <c r="E128" i="4"/>
  <c r="D128" i="4"/>
  <c r="C128" i="4"/>
  <c r="B128" i="4"/>
  <c r="A128" i="4"/>
  <c r="D127" i="4"/>
  <c r="C127" i="4"/>
  <c r="B127" i="4"/>
  <c r="A127" i="4"/>
  <c r="D126" i="4"/>
  <c r="C126" i="4"/>
  <c r="B126" i="4"/>
  <c r="A126" i="4"/>
  <c r="E125" i="4"/>
  <c r="D125" i="4"/>
  <c r="C125" i="4"/>
  <c r="B125" i="4"/>
  <c r="A125" i="4"/>
  <c r="D124" i="4"/>
  <c r="C124" i="4"/>
  <c r="B124" i="4"/>
  <c r="A124" i="4"/>
  <c r="E123" i="4"/>
  <c r="D123" i="4"/>
  <c r="C123" i="4"/>
  <c r="B123" i="4"/>
  <c r="A123" i="4"/>
  <c r="E122" i="4"/>
  <c r="D122" i="4"/>
  <c r="C122" i="4"/>
  <c r="B122" i="4"/>
  <c r="A122" i="4"/>
  <c r="E121" i="4"/>
  <c r="D121" i="4"/>
  <c r="C121" i="4"/>
  <c r="B121" i="4"/>
  <c r="A121" i="4"/>
  <c r="E120" i="4"/>
  <c r="D120" i="4"/>
  <c r="C120" i="4"/>
  <c r="B120" i="4"/>
  <c r="A120" i="4"/>
  <c r="E119" i="4"/>
  <c r="D119" i="4"/>
  <c r="C119" i="4"/>
  <c r="B119" i="4"/>
  <c r="A119" i="4"/>
  <c r="E118" i="4"/>
  <c r="D118" i="4"/>
  <c r="C118" i="4"/>
  <c r="B118" i="4"/>
  <c r="A118" i="4"/>
  <c r="E117" i="4"/>
  <c r="D117" i="4"/>
  <c r="C117" i="4"/>
  <c r="B117" i="4"/>
  <c r="A117" i="4"/>
  <c r="E116" i="4"/>
  <c r="D116" i="4"/>
  <c r="C116" i="4"/>
  <c r="B116" i="4"/>
  <c r="A116" i="4"/>
  <c r="D115" i="4"/>
  <c r="C115" i="4"/>
  <c r="B115" i="4"/>
  <c r="A115" i="4"/>
  <c r="E114" i="4"/>
  <c r="D114" i="4"/>
  <c r="C114" i="4"/>
  <c r="B114" i="4"/>
  <c r="A114" i="4"/>
  <c r="E113" i="4"/>
  <c r="D113" i="4"/>
  <c r="C113" i="4"/>
  <c r="B113" i="4"/>
  <c r="A113" i="4"/>
  <c r="E112" i="4"/>
  <c r="D112" i="4"/>
  <c r="C112" i="4"/>
  <c r="B112" i="4"/>
  <c r="A112" i="4"/>
  <c r="D111" i="4"/>
  <c r="C111" i="4"/>
  <c r="B111" i="4"/>
  <c r="A111" i="4"/>
  <c r="E110" i="4"/>
  <c r="D110" i="4"/>
  <c r="C110" i="4"/>
  <c r="B110" i="4"/>
  <c r="A110" i="4"/>
  <c r="E109" i="4"/>
  <c r="D109" i="4"/>
  <c r="C109" i="4"/>
  <c r="B109" i="4"/>
  <c r="A109" i="4"/>
  <c r="E108" i="4"/>
  <c r="D108" i="4"/>
  <c r="C108" i="4"/>
  <c r="B108" i="4"/>
  <c r="A108" i="4"/>
  <c r="E107" i="4"/>
  <c r="D107" i="4"/>
  <c r="C107" i="4"/>
  <c r="B107" i="4"/>
  <c r="A107" i="4"/>
  <c r="E106" i="4"/>
  <c r="D106" i="4"/>
  <c r="C106" i="4"/>
  <c r="B106" i="4"/>
  <c r="A106" i="4"/>
  <c r="E105" i="4"/>
  <c r="D105" i="4"/>
  <c r="C105" i="4"/>
  <c r="B105" i="4"/>
  <c r="A105" i="4"/>
  <c r="E104" i="4"/>
  <c r="D104" i="4"/>
  <c r="C104" i="4"/>
  <c r="B104" i="4"/>
  <c r="A104" i="4"/>
  <c r="E103" i="4"/>
  <c r="D103" i="4"/>
  <c r="C103" i="4"/>
  <c r="B103" i="4"/>
  <c r="A103" i="4"/>
  <c r="E102" i="4"/>
  <c r="D102" i="4"/>
  <c r="C102" i="4"/>
  <c r="B102" i="4"/>
  <c r="A102" i="4"/>
  <c r="E101" i="4"/>
  <c r="D101" i="4"/>
  <c r="C101" i="4"/>
  <c r="B101" i="4"/>
  <c r="A101" i="4"/>
  <c r="E100" i="4"/>
  <c r="D100" i="4"/>
  <c r="C100" i="4"/>
  <c r="B100" i="4"/>
  <c r="A100" i="4"/>
  <c r="E99" i="4"/>
  <c r="D99" i="4"/>
  <c r="C99" i="4"/>
  <c r="B99" i="4"/>
  <c r="A99" i="4"/>
  <c r="E98" i="4"/>
  <c r="D98" i="4"/>
  <c r="C98" i="4"/>
  <c r="B98" i="4"/>
  <c r="A98" i="4"/>
  <c r="E97" i="4"/>
  <c r="D97" i="4"/>
  <c r="C97" i="4"/>
  <c r="B97" i="4"/>
  <c r="A97" i="4"/>
  <c r="E96" i="4"/>
  <c r="D96" i="4"/>
  <c r="C96" i="4"/>
  <c r="B96" i="4"/>
  <c r="A96" i="4"/>
  <c r="E95" i="4"/>
  <c r="D95" i="4"/>
  <c r="C95" i="4"/>
  <c r="B95" i="4"/>
  <c r="A95" i="4"/>
  <c r="E94" i="4"/>
  <c r="D94" i="4"/>
  <c r="C94" i="4"/>
  <c r="B94" i="4"/>
  <c r="A94" i="4"/>
  <c r="E93" i="4"/>
  <c r="D93" i="4"/>
  <c r="C93" i="4"/>
  <c r="B93" i="4"/>
  <c r="A93" i="4"/>
  <c r="E92" i="4"/>
  <c r="D92" i="4"/>
  <c r="C92" i="4"/>
  <c r="B92" i="4"/>
  <c r="A92" i="4"/>
  <c r="D91" i="4"/>
  <c r="C91" i="4"/>
  <c r="B91" i="4"/>
  <c r="A91" i="4"/>
  <c r="E90" i="4"/>
  <c r="D90" i="4"/>
  <c r="C90" i="4"/>
  <c r="B90" i="4"/>
  <c r="A90" i="4"/>
  <c r="E89" i="4"/>
  <c r="D89" i="4"/>
  <c r="C89" i="4"/>
  <c r="B89" i="4"/>
  <c r="A89" i="4"/>
  <c r="E88" i="4"/>
  <c r="D88" i="4"/>
  <c r="C88" i="4"/>
  <c r="B88" i="4"/>
  <c r="A88" i="4"/>
  <c r="E87" i="4"/>
  <c r="D87" i="4"/>
  <c r="C87" i="4"/>
  <c r="B87" i="4"/>
  <c r="A87" i="4"/>
  <c r="E86" i="4"/>
  <c r="D86" i="4"/>
  <c r="C86" i="4"/>
  <c r="B86" i="4"/>
  <c r="A86" i="4"/>
  <c r="E85" i="4"/>
  <c r="D85" i="4"/>
  <c r="C85" i="4"/>
  <c r="B85" i="4"/>
  <c r="A85" i="4"/>
  <c r="D84" i="4"/>
  <c r="C84" i="4"/>
  <c r="B84" i="4"/>
  <c r="A84" i="4"/>
  <c r="E83" i="4"/>
  <c r="D83" i="4"/>
  <c r="C83" i="4"/>
  <c r="B83" i="4"/>
  <c r="A83" i="4"/>
  <c r="D82" i="4"/>
  <c r="C82" i="4"/>
  <c r="B82" i="4"/>
  <c r="A82" i="4"/>
  <c r="E81" i="4"/>
  <c r="D81" i="4"/>
  <c r="C81" i="4"/>
  <c r="B81" i="4"/>
  <c r="A81" i="4"/>
  <c r="E80" i="4"/>
  <c r="D80" i="4"/>
  <c r="C80" i="4"/>
  <c r="B80" i="4"/>
  <c r="A80" i="4"/>
  <c r="E79" i="4"/>
  <c r="D79" i="4"/>
  <c r="C79" i="4"/>
  <c r="B79" i="4"/>
  <c r="A79" i="4"/>
  <c r="E78" i="4"/>
  <c r="D78" i="4"/>
  <c r="C78" i="4"/>
  <c r="B78" i="4"/>
  <c r="A78" i="4"/>
  <c r="D77" i="4"/>
  <c r="C77" i="4"/>
  <c r="B77" i="4"/>
  <c r="A77" i="4"/>
  <c r="E76" i="4"/>
  <c r="D76" i="4"/>
  <c r="C76" i="4"/>
  <c r="B76" i="4"/>
  <c r="A76" i="4"/>
  <c r="E75" i="4"/>
  <c r="D75" i="4"/>
  <c r="C75" i="4"/>
  <c r="B75" i="4"/>
  <c r="A75" i="4"/>
  <c r="E74" i="4"/>
  <c r="D74" i="4"/>
  <c r="C74" i="4"/>
  <c r="B74" i="4"/>
  <c r="A74" i="4"/>
  <c r="D73" i="4"/>
  <c r="C73" i="4"/>
  <c r="B73" i="4"/>
  <c r="A73" i="4"/>
  <c r="E72" i="4"/>
  <c r="D72" i="4"/>
  <c r="C72" i="4"/>
  <c r="B72" i="4"/>
  <c r="A72" i="4"/>
  <c r="E71" i="4"/>
  <c r="D71" i="4"/>
  <c r="C71" i="4"/>
  <c r="B71" i="4"/>
  <c r="A71" i="4"/>
  <c r="E70" i="4"/>
  <c r="D70" i="4"/>
  <c r="C70" i="4"/>
  <c r="B70" i="4"/>
  <c r="A70" i="4"/>
  <c r="E69" i="4"/>
  <c r="D69" i="4"/>
  <c r="C69" i="4"/>
  <c r="B69" i="4"/>
  <c r="A69" i="4"/>
  <c r="E68" i="4"/>
  <c r="D68" i="4"/>
  <c r="C68" i="4"/>
  <c r="B68" i="4"/>
  <c r="A68" i="4"/>
  <c r="E67" i="4"/>
  <c r="D67" i="4"/>
  <c r="C67" i="4"/>
  <c r="B67" i="4"/>
  <c r="A67" i="4"/>
  <c r="D66" i="4"/>
  <c r="C66" i="4"/>
  <c r="B66" i="4"/>
  <c r="A66" i="4"/>
  <c r="D65" i="4"/>
  <c r="C65" i="4"/>
  <c r="B65" i="4"/>
  <c r="A65" i="4"/>
  <c r="E64" i="4"/>
  <c r="D64" i="4"/>
  <c r="C64" i="4"/>
  <c r="B64" i="4"/>
  <c r="A64" i="4"/>
  <c r="D63" i="4"/>
  <c r="C63" i="4"/>
  <c r="B63" i="4"/>
  <c r="A63" i="4"/>
  <c r="D62" i="4"/>
  <c r="C62" i="4"/>
  <c r="B62" i="4"/>
  <c r="A62" i="4"/>
  <c r="D61" i="4"/>
  <c r="C61" i="4"/>
  <c r="B61" i="4"/>
  <c r="A61" i="4"/>
  <c r="E60" i="4"/>
  <c r="D60" i="4"/>
  <c r="C60" i="4"/>
  <c r="B60" i="4"/>
  <c r="A60" i="4"/>
  <c r="E59" i="4"/>
  <c r="D59" i="4"/>
  <c r="C59" i="4"/>
  <c r="B59" i="4"/>
  <c r="A59" i="4"/>
  <c r="E58" i="4"/>
  <c r="D58" i="4"/>
  <c r="C58" i="4"/>
  <c r="B58" i="4"/>
  <c r="A58" i="4"/>
  <c r="E57" i="4"/>
  <c r="D57" i="4"/>
  <c r="C57" i="4"/>
  <c r="B57" i="4"/>
  <c r="A57" i="4"/>
  <c r="D56" i="4"/>
  <c r="C56" i="4"/>
  <c r="B56" i="4"/>
  <c r="A56" i="4"/>
  <c r="E55" i="4"/>
  <c r="D55" i="4"/>
  <c r="C55" i="4"/>
  <c r="B55" i="4"/>
  <c r="A55" i="4"/>
  <c r="E54" i="4"/>
  <c r="D54" i="4"/>
  <c r="C54" i="4"/>
  <c r="B54" i="4"/>
  <c r="A54" i="4"/>
  <c r="E53" i="4"/>
  <c r="D53" i="4"/>
  <c r="C53" i="4"/>
  <c r="B53" i="4"/>
  <c r="A53" i="4"/>
  <c r="E52" i="4"/>
  <c r="D52" i="4"/>
  <c r="C52" i="4"/>
  <c r="B52" i="4"/>
  <c r="A52" i="4"/>
  <c r="E51" i="4"/>
  <c r="D51" i="4"/>
  <c r="C51" i="4"/>
  <c r="B51" i="4"/>
  <c r="A51" i="4"/>
  <c r="D50" i="4"/>
  <c r="C50" i="4"/>
  <c r="B50" i="4"/>
  <c r="A50" i="4"/>
  <c r="E49" i="4"/>
  <c r="D49" i="4"/>
  <c r="C49" i="4"/>
  <c r="B49" i="4"/>
  <c r="A49" i="4"/>
  <c r="E48" i="4"/>
  <c r="D48" i="4"/>
  <c r="C48" i="4"/>
  <c r="B48" i="4"/>
  <c r="A48" i="4"/>
  <c r="E47" i="4"/>
  <c r="D47" i="4"/>
  <c r="C47" i="4"/>
  <c r="B47" i="4"/>
  <c r="A47" i="4"/>
  <c r="E46" i="4"/>
  <c r="D46" i="4"/>
  <c r="C46" i="4"/>
  <c r="B46" i="4"/>
  <c r="A46" i="4"/>
  <c r="E45" i="4"/>
  <c r="D45" i="4"/>
  <c r="C45" i="4"/>
  <c r="B45" i="4"/>
  <c r="A45" i="4"/>
  <c r="D44" i="4"/>
  <c r="C44" i="4"/>
  <c r="B44" i="4"/>
  <c r="A44" i="4"/>
  <c r="E43" i="4"/>
  <c r="D43" i="4"/>
  <c r="C43" i="4"/>
  <c r="B43" i="4"/>
  <c r="A43" i="4"/>
  <c r="E42" i="4"/>
  <c r="D42" i="4"/>
  <c r="C42" i="4"/>
  <c r="B42" i="4"/>
  <c r="A42" i="4"/>
  <c r="E41" i="4"/>
  <c r="D41" i="4"/>
  <c r="C41" i="4"/>
  <c r="B41" i="4"/>
  <c r="A41" i="4"/>
  <c r="E40" i="4"/>
  <c r="D40" i="4"/>
  <c r="C40" i="4"/>
  <c r="B40" i="4"/>
  <c r="A40" i="4"/>
  <c r="E39" i="4"/>
  <c r="D39" i="4"/>
  <c r="C39" i="4"/>
  <c r="B39" i="4"/>
  <c r="A39" i="4"/>
  <c r="E38" i="4"/>
  <c r="D38" i="4"/>
  <c r="C38" i="4"/>
  <c r="B38" i="4"/>
  <c r="A38" i="4"/>
  <c r="E37" i="4"/>
  <c r="D37" i="4"/>
  <c r="C37" i="4"/>
  <c r="B37" i="4"/>
  <c r="A37" i="4"/>
  <c r="E36" i="4"/>
  <c r="D36" i="4"/>
  <c r="C36" i="4"/>
  <c r="B36" i="4"/>
  <c r="A36" i="4"/>
  <c r="D35" i="4"/>
  <c r="C35" i="4"/>
  <c r="B35" i="4"/>
  <c r="A35" i="4"/>
  <c r="D34" i="4"/>
  <c r="C34" i="4"/>
  <c r="B34" i="4"/>
  <c r="A34" i="4"/>
  <c r="E33" i="4"/>
  <c r="D33" i="4"/>
  <c r="C33" i="4"/>
  <c r="B33" i="4"/>
  <c r="A33" i="4"/>
  <c r="E32" i="4"/>
  <c r="D32" i="4"/>
  <c r="C32" i="4"/>
  <c r="B32" i="4"/>
  <c r="A32" i="4"/>
  <c r="E31" i="4"/>
  <c r="D31" i="4"/>
  <c r="C31" i="4"/>
  <c r="B31" i="4"/>
  <c r="A31" i="4"/>
  <c r="E30" i="4"/>
  <c r="D30" i="4"/>
  <c r="C30" i="4"/>
  <c r="B30" i="4"/>
  <c r="A30" i="4"/>
  <c r="E29" i="4"/>
  <c r="D29" i="4"/>
  <c r="C29" i="4"/>
  <c r="B29" i="4"/>
  <c r="A29" i="4"/>
  <c r="E28" i="4"/>
  <c r="D28" i="4"/>
  <c r="C28" i="4"/>
  <c r="B28" i="4"/>
  <c r="A28" i="4"/>
  <c r="E27" i="4"/>
  <c r="D27" i="4"/>
  <c r="C27" i="4"/>
  <c r="B27" i="4"/>
  <c r="A27" i="4"/>
  <c r="E26" i="4"/>
  <c r="D26" i="4"/>
  <c r="C26" i="4"/>
  <c r="B26" i="4"/>
  <c r="A26" i="4"/>
  <c r="F25" i="4"/>
  <c r="E25" i="4"/>
  <c r="D25" i="4"/>
  <c r="C25" i="4"/>
  <c r="B25" i="4"/>
  <c r="A25" i="4"/>
  <c r="F24" i="4"/>
  <c r="E24" i="4"/>
  <c r="D24" i="4"/>
  <c r="C24" i="4"/>
  <c r="B24" i="4"/>
  <c r="A24" i="4"/>
  <c r="F23" i="4"/>
  <c r="D23" i="4"/>
  <c r="C23" i="4"/>
  <c r="B23" i="4"/>
  <c r="A23" i="4"/>
  <c r="F22" i="4"/>
  <c r="E22" i="4"/>
  <c r="D22" i="4"/>
  <c r="C22" i="4"/>
  <c r="B22" i="4"/>
  <c r="A22" i="4"/>
  <c r="F21" i="4"/>
  <c r="E21" i="4"/>
  <c r="D21" i="4"/>
  <c r="C21" i="4"/>
  <c r="B21" i="4"/>
  <c r="A21" i="4"/>
  <c r="F20" i="4"/>
  <c r="E20" i="4"/>
  <c r="D20" i="4"/>
  <c r="C20" i="4"/>
  <c r="B20" i="4"/>
  <c r="A20" i="4"/>
  <c r="F19" i="4"/>
  <c r="E19" i="4"/>
  <c r="D19" i="4"/>
  <c r="C19" i="4"/>
  <c r="B19" i="4"/>
  <c r="A19" i="4"/>
  <c r="E18" i="4"/>
  <c r="D18" i="4"/>
  <c r="C18" i="4"/>
  <c r="B18" i="4"/>
  <c r="A18" i="4"/>
  <c r="F17" i="4"/>
  <c r="E17" i="4"/>
  <c r="D17" i="4"/>
  <c r="C17" i="4"/>
  <c r="B17" i="4"/>
  <c r="A17" i="4"/>
  <c r="F16" i="4"/>
  <c r="E16" i="4"/>
  <c r="D16" i="4"/>
  <c r="C16" i="4"/>
  <c r="B16" i="4"/>
  <c r="A16" i="4"/>
  <c r="F15" i="4"/>
  <c r="E15" i="4"/>
  <c r="D15" i="4"/>
  <c r="C15" i="4"/>
  <c r="B15" i="4"/>
  <c r="A15" i="4"/>
  <c r="F14" i="4"/>
  <c r="D14" i="4"/>
  <c r="C14" i="4"/>
  <c r="B14" i="4"/>
  <c r="A14" i="4"/>
  <c r="F13" i="4"/>
  <c r="E13" i="4"/>
  <c r="D13" i="4"/>
  <c r="C13" i="4"/>
  <c r="B13" i="4"/>
  <c r="A13" i="4"/>
  <c r="F12" i="4"/>
  <c r="D12" i="4"/>
  <c r="C12" i="4"/>
  <c r="B12" i="4"/>
  <c r="A12" i="4"/>
  <c r="F11" i="4"/>
  <c r="D11" i="4"/>
  <c r="C11" i="4"/>
  <c r="B11" i="4"/>
  <c r="A11" i="4"/>
  <c r="F10" i="4"/>
  <c r="E10" i="4"/>
  <c r="D10" i="4"/>
  <c r="C10" i="4"/>
  <c r="B10" i="4"/>
  <c r="A10" i="4"/>
  <c r="F9" i="4"/>
  <c r="E9" i="4"/>
  <c r="D9" i="4"/>
  <c r="C9" i="4"/>
  <c r="B9" i="4"/>
  <c r="A9" i="4"/>
  <c r="E8" i="4"/>
  <c r="D8" i="4"/>
  <c r="C8" i="4"/>
  <c r="B8" i="4"/>
  <c r="A8" i="4"/>
  <c r="F7" i="4"/>
  <c r="D7" i="4"/>
  <c r="C7" i="4"/>
  <c r="B7" i="4"/>
  <c r="A7" i="4"/>
  <c r="F6" i="4"/>
  <c r="E6" i="4"/>
  <c r="D6" i="4"/>
  <c r="C6" i="4"/>
  <c r="B6" i="4"/>
  <c r="A6" i="4"/>
  <c r="F5" i="4"/>
  <c r="E5" i="4"/>
  <c r="D5" i="4"/>
  <c r="C5" i="4"/>
  <c r="B5" i="4"/>
  <c r="A5" i="4"/>
  <c r="F4" i="4"/>
  <c r="E4" i="4"/>
  <c r="D4" i="4"/>
  <c r="C4" i="4"/>
  <c r="B4" i="4"/>
  <c r="A4" i="4"/>
  <c r="F3" i="4"/>
  <c r="D3" i="4"/>
  <c r="C3" i="4"/>
  <c r="B3" i="4"/>
  <c r="A3" i="4"/>
  <c r="F2" i="4"/>
  <c r="F1" i="4"/>
  <c r="B503" i="3"/>
  <c r="F502" i="3"/>
  <c r="E502" i="3"/>
  <c r="D502" i="3"/>
  <c r="C502" i="3"/>
  <c r="B502" i="3"/>
  <c r="A502" i="3"/>
  <c r="F501" i="3"/>
  <c r="D501" i="3"/>
  <c r="C501" i="3"/>
  <c r="B501" i="3"/>
  <c r="A501" i="3"/>
  <c r="F500" i="3"/>
  <c r="E500" i="3"/>
  <c r="D500" i="3"/>
  <c r="C500" i="3"/>
  <c r="B500" i="3"/>
  <c r="A500" i="3"/>
  <c r="D499" i="3"/>
  <c r="C499" i="3"/>
  <c r="B499" i="3"/>
  <c r="A499" i="3"/>
  <c r="F498" i="3"/>
  <c r="E498" i="3"/>
  <c r="D498" i="3"/>
  <c r="C498" i="3"/>
  <c r="B498" i="3"/>
  <c r="A498" i="3"/>
  <c r="F497" i="3"/>
  <c r="D497" i="3"/>
  <c r="C497" i="3"/>
  <c r="B497" i="3"/>
  <c r="A497" i="3"/>
  <c r="F496" i="3"/>
  <c r="E496" i="3"/>
  <c r="D496" i="3"/>
  <c r="C496" i="3"/>
  <c r="B496" i="3"/>
  <c r="A496" i="3"/>
  <c r="F495" i="3"/>
  <c r="E495" i="3"/>
  <c r="D495" i="3"/>
  <c r="C495" i="3"/>
  <c r="B495" i="3"/>
  <c r="A495" i="3"/>
  <c r="F494" i="3"/>
  <c r="E494" i="3"/>
  <c r="D494" i="3"/>
  <c r="C494" i="3"/>
  <c r="B494" i="3"/>
  <c r="A494" i="3"/>
  <c r="F493" i="3"/>
  <c r="E493" i="3"/>
  <c r="D493" i="3"/>
  <c r="C493" i="3"/>
  <c r="B493" i="3"/>
  <c r="A493" i="3"/>
  <c r="F492" i="3"/>
  <c r="D492" i="3"/>
  <c r="C492" i="3"/>
  <c r="B492" i="3"/>
  <c r="A492" i="3"/>
  <c r="F491" i="3"/>
  <c r="E491" i="3"/>
  <c r="D491" i="3"/>
  <c r="C491" i="3"/>
  <c r="B491" i="3"/>
  <c r="A491" i="3"/>
  <c r="F490" i="3"/>
  <c r="E490" i="3"/>
  <c r="D490" i="3"/>
  <c r="C490" i="3"/>
  <c r="B490" i="3"/>
  <c r="A490" i="3"/>
  <c r="F489" i="3"/>
  <c r="E489" i="3"/>
  <c r="D489" i="3"/>
  <c r="C489" i="3"/>
  <c r="B489" i="3"/>
  <c r="A489" i="3"/>
  <c r="F488" i="3"/>
  <c r="E488" i="3"/>
  <c r="D488" i="3"/>
  <c r="C488" i="3"/>
  <c r="B488" i="3"/>
  <c r="A488" i="3"/>
  <c r="F487" i="3"/>
  <c r="D487" i="3"/>
  <c r="C487" i="3"/>
  <c r="B487" i="3"/>
  <c r="A487" i="3"/>
  <c r="F486" i="3"/>
  <c r="E486" i="3"/>
  <c r="D486" i="3"/>
  <c r="C486" i="3"/>
  <c r="B486" i="3"/>
  <c r="A486" i="3"/>
  <c r="F485" i="3"/>
  <c r="E485" i="3"/>
  <c r="D485" i="3"/>
  <c r="C485" i="3"/>
  <c r="B485" i="3"/>
  <c r="A485" i="3"/>
  <c r="F484" i="3"/>
  <c r="C484" i="3"/>
  <c r="B484" i="3"/>
  <c r="A484" i="3"/>
  <c r="F483" i="3"/>
  <c r="E483" i="3"/>
  <c r="D483" i="3"/>
  <c r="C483" i="3"/>
  <c r="B483" i="3"/>
  <c r="A483" i="3"/>
  <c r="F482" i="3"/>
  <c r="E482" i="3"/>
  <c r="D482" i="3"/>
  <c r="C482" i="3"/>
  <c r="B482" i="3"/>
  <c r="A482" i="3"/>
  <c r="F481" i="3"/>
  <c r="E481" i="3"/>
  <c r="D481" i="3"/>
  <c r="C481" i="3"/>
  <c r="B481" i="3"/>
  <c r="A481" i="3"/>
  <c r="D480" i="3"/>
  <c r="C480" i="3"/>
  <c r="B480" i="3"/>
  <c r="A480" i="3"/>
  <c r="F479" i="3"/>
  <c r="E479" i="3"/>
  <c r="D479" i="3"/>
  <c r="C479" i="3"/>
  <c r="B479" i="3"/>
  <c r="A479" i="3"/>
  <c r="F478" i="3"/>
  <c r="E478" i="3"/>
  <c r="D478" i="3"/>
  <c r="C478" i="3"/>
  <c r="B478" i="3"/>
  <c r="A478" i="3"/>
  <c r="F477" i="3"/>
  <c r="E477" i="3"/>
  <c r="D477" i="3"/>
  <c r="C477" i="3"/>
  <c r="B477" i="3"/>
  <c r="A477" i="3"/>
  <c r="F476" i="3"/>
  <c r="E476" i="3"/>
  <c r="D476" i="3"/>
  <c r="C476" i="3"/>
  <c r="B476" i="3"/>
  <c r="A476" i="3"/>
  <c r="F475" i="3"/>
  <c r="E475" i="3"/>
  <c r="D475" i="3"/>
  <c r="C475" i="3"/>
  <c r="B475" i="3"/>
  <c r="A475" i="3"/>
  <c r="F474" i="3"/>
  <c r="E474" i="3"/>
  <c r="D474" i="3"/>
  <c r="C474" i="3"/>
  <c r="B474" i="3"/>
  <c r="A474" i="3"/>
  <c r="F473" i="3"/>
  <c r="E473" i="3"/>
  <c r="D473" i="3"/>
  <c r="C473" i="3"/>
  <c r="B473" i="3"/>
  <c r="A473" i="3"/>
  <c r="F472" i="3"/>
  <c r="E472" i="3"/>
  <c r="D472" i="3"/>
  <c r="C472" i="3"/>
  <c r="B472" i="3"/>
  <c r="A472" i="3"/>
  <c r="F471" i="3"/>
  <c r="E471" i="3"/>
  <c r="D471" i="3"/>
  <c r="C471" i="3"/>
  <c r="B471" i="3"/>
  <c r="A471" i="3"/>
  <c r="E470" i="3"/>
  <c r="D470" i="3"/>
  <c r="C470" i="3"/>
  <c r="B470" i="3"/>
  <c r="A470" i="3"/>
  <c r="F469" i="3"/>
  <c r="C469" i="3"/>
  <c r="B469" i="3"/>
  <c r="A469" i="3"/>
  <c r="F468" i="3"/>
  <c r="E468" i="3"/>
  <c r="D468" i="3"/>
  <c r="C468" i="3"/>
  <c r="B468" i="3"/>
  <c r="A468" i="3"/>
  <c r="F467" i="3"/>
  <c r="E467" i="3"/>
  <c r="D467" i="3"/>
  <c r="C467" i="3"/>
  <c r="B467" i="3"/>
  <c r="A467" i="3"/>
  <c r="F466" i="3"/>
  <c r="E466" i="3"/>
  <c r="D466" i="3"/>
  <c r="C466" i="3"/>
  <c r="B466" i="3"/>
  <c r="A466" i="3"/>
  <c r="F465" i="3"/>
  <c r="E465" i="3"/>
  <c r="D465" i="3"/>
  <c r="C465" i="3"/>
  <c r="B465" i="3"/>
  <c r="A465" i="3"/>
  <c r="F464" i="3"/>
  <c r="E464" i="3"/>
  <c r="D464" i="3"/>
  <c r="C464" i="3"/>
  <c r="B464" i="3"/>
  <c r="A464" i="3"/>
  <c r="F463" i="3"/>
  <c r="E463" i="3"/>
  <c r="D463" i="3"/>
  <c r="C463" i="3"/>
  <c r="B463" i="3"/>
  <c r="A463" i="3"/>
  <c r="D462" i="3"/>
  <c r="C462" i="3"/>
  <c r="B462" i="3"/>
  <c r="A462" i="3"/>
  <c r="E461" i="3"/>
  <c r="D461" i="3"/>
  <c r="C461" i="3"/>
  <c r="B461" i="3"/>
  <c r="A461" i="3"/>
  <c r="F460" i="3"/>
  <c r="D460" i="3"/>
  <c r="C460" i="3"/>
  <c r="B460" i="3"/>
  <c r="A460" i="3"/>
  <c r="F459" i="3"/>
  <c r="E459" i="3"/>
  <c r="D459" i="3"/>
  <c r="C459" i="3"/>
  <c r="B459" i="3"/>
  <c r="A459" i="3"/>
  <c r="D458" i="3"/>
  <c r="C458" i="3"/>
  <c r="B458" i="3"/>
  <c r="A458" i="3"/>
  <c r="F457" i="3"/>
  <c r="E457" i="3"/>
  <c r="D457" i="3"/>
  <c r="C457" i="3"/>
  <c r="B457" i="3"/>
  <c r="A457" i="3"/>
  <c r="D456" i="3"/>
  <c r="C456" i="3"/>
  <c r="B456" i="3"/>
  <c r="A456" i="3"/>
  <c r="D455" i="3"/>
  <c r="C455" i="3"/>
  <c r="B455" i="3"/>
  <c r="A455" i="3"/>
  <c r="D454" i="3"/>
  <c r="C454" i="3"/>
  <c r="B454" i="3"/>
  <c r="A454" i="3"/>
  <c r="F453" i="3"/>
  <c r="E453" i="3"/>
  <c r="D453" i="3"/>
  <c r="C453" i="3"/>
  <c r="B453" i="3"/>
  <c r="A453" i="3"/>
  <c r="F452" i="3"/>
  <c r="E452" i="3"/>
  <c r="D452" i="3"/>
  <c r="C452" i="3"/>
  <c r="B452" i="3"/>
  <c r="A452" i="3"/>
  <c r="F451" i="3"/>
  <c r="E451" i="3"/>
  <c r="D451" i="3"/>
  <c r="C451" i="3"/>
  <c r="B451" i="3"/>
  <c r="A451" i="3"/>
  <c r="F450" i="3"/>
  <c r="E450" i="3"/>
  <c r="D450" i="3"/>
  <c r="C450" i="3"/>
  <c r="B450" i="3"/>
  <c r="A450" i="3"/>
  <c r="F449" i="3"/>
  <c r="E449" i="3"/>
  <c r="D449" i="3"/>
  <c r="C449" i="3"/>
  <c r="B449" i="3"/>
  <c r="A449" i="3"/>
  <c r="F448" i="3"/>
  <c r="E448" i="3"/>
  <c r="D448" i="3"/>
  <c r="C448" i="3"/>
  <c r="B448" i="3"/>
  <c r="A448" i="3"/>
  <c r="F447" i="3"/>
  <c r="E447" i="3"/>
  <c r="D447" i="3"/>
  <c r="C447" i="3"/>
  <c r="B447" i="3"/>
  <c r="A447" i="3"/>
  <c r="F446" i="3"/>
  <c r="E446" i="3"/>
  <c r="D446" i="3"/>
  <c r="C446" i="3"/>
  <c r="B446" i="3"/>
  <c r="A446" i="3"/>
  <c r="F445" i="3"/>
  <c r="D445" i="3"/>
  <c r="C445" i="3"/>
  <c r="B445" i="3"/>
  <c r="A445" i="3"/>
  <c r="F444" i="3"/>
  <c r="E444" i="3"/>
  <c r="D444" i="3"/>
  <c r="C444" i="3"/>
  <c r="B444" i="3"/>
  <c r="A444" i="3"/>
  <c r="F443" i="3"/>
  <c r="E443" i="3"/>
  <c r="D443" i="3"/>
  <c r="C443" i="3"/>
  <c r="B443" i="3"/>
  <c r="A443" i="3"/>
  <c r="F442" i="3"/>
  <c r="E442" i="3"/>
  <c r="D442" i="3"/>
  <c r="C442" i="3"/>
  <c r="B442" i="3"/>
  <c r="A442" i="3"/>
  <c r="D441" i="3"/>
  <c r="C441" i="3"/>
  <c r="B441" i="3"/>
  <c r="A441" i="3"/>
  <c r="D440" i="3"/>
  <c r="C440" i="3"/>
  <c r="B440" i="3"/>
  <c r="A440" i="3"/>
  <c r="F439" i="3"/>
  <c r="D439" i="3"/>
  <c r="C439" i="3"/>
  <c r="B439" i="3"/>
  <c r="A439" i="3"/>
  <c r="E438" i="3"/>
  <c r="D438" i="3"/>
  <c r="C438" i="3"/>
  <c r="B438" i="3"/>
  <c r="A438" i="3"/>
  <c r="F437" i="3"/>
  <c r="E437" i="3"/>
  <c r="D437" i="3"/>
  <c r="C437" i="3"/>
  <c r="B437" i="3"/>
  <c r="A437" i="3"/>
  <c r="F436" i="3"/>
  <c r="E436" i="3"/>
  <c r="D436" i="3"/>
  <c r="C436" i="3"/>
  <c r="B436" i="3"/>
  <c r="A436" i="3"/>
  <c r="D435" i="3"/>
  <c r="C435" i="3"/>
  <c r="B435" i="3"/>
  <c r="A435" i="3"/>
  <c r="F434" i="3"/>
  <c r="E434" i="3"/>
  <c r="D434" i="3"/>
  <c r="C434" i="3"/>
  <c r="B434" i="3"/>
  <c r="A434" i="3"/>
  <c r="F433" i="3"/>
  <c r="D433" i="3"/>
  <c r="C433" i="3"/>
  <c r="B433" i="3"/>
  <c r="A433" i="3"/>
  <c r="F432" i="3"/>
  <c r="E432" i="3"/>
  <c r="D432" i="3"/>
  <c r="C432" i="3"/>
  <c r="B432" i="3"/>
  <c r="A432" i="3"/>
  <c r="F431" i="3"/>
  <c r="E431" i="3"/>
  <c r="D431" i="3"/>
  <c r="C431" i="3"/>
  <c r="B431" i="3"/>
  <c r="A431" i="3"/>
  <c r="F430" i="3"/>
  <c r="E430" i="3"/>
  <c r="D430" i="3"/>
  <c r="C430" i="3"/>
  <c r="B430" i="3"/>
  <c r="A430" i="3"/>
  <c r="D429" i="3"/>
  <c r="C429" i="3"/>
  <c r="B429" i="3"/>
  <c r="A429" i="3"/>
  <c r="F428" i="3"/>
  <c r="E428" i="3"/>
  <c r="D428" i="3"/>
  <c r="C428" i="3"/>
  <c r="B428" i="3"/>
  <c r="A428" i="3"/>
  <c r="D427" i="3"/>
  <c r="C427" i="3"/>
  <c r="B427" i="3"/>
  <c r="A427" i="3"/>
  <c r="F426" i="3"/>
  <c r="E426" i="3"/>
  <c r="D426" i="3"/>
  <c r="C426" i="3"/>
  <c r="B426" i="3"/>
  <c r="A426" i="3"/>
  <c r="F425" i="3"/>
  <c r="E425" i="3"/>
  <c r="D425" i="3"/>
  <c r="C425" i="3"/>
  <c r="B425" i="3"/>
  <c r="A425" i="3"/>
  <c r="F424" i="3"/>
  <c r="D424" i="3"/>
  <c r="C424" i="3"/>
  <c r="B424" i="3"/>
  <c r="A424" i="3"/>
  <c r="F423" i="3"/>
  <c r="E423" i="3"/>
  <c r="D423" i="3"/>
  <c r="C423" i="3"/>
  <c r="B423" i="3"/>
  <c r="A423" i="3"/>
  <c r="F422" i="3"/>
  <c r="E422" i="3"/>
  <c r="D422" i="3"/>
  <c r="C422" i="3"/>
  <c r="B422" i="3"/>
  <c r="A422" i="3"/>
  <c r="F421" i="3"/>
  <c r="E421" i="3"/>
  <c r="D421" i="3"/>
  <c r="C421" i="3"/>
  <c r="B421" i="3"/>
  <c r="A421" i="3"/>
  <c r="F420" i="3"/>
  <c r="E420" i="3"/>
  <c r="D420" i="3"/>
  <c r="C420" i="3"/>
  <c r="B420" i="3"/>
  <c r="A420" i="3"/>
  <c r="F419" i="3"/>
  <c r="E419" i="3"/>
  <c r="D419" i="3"/>
  <c r="C419" i="3"/>
  <c r="B419" i="3"/>
  <c r="A419" i="3"/>
  <c r="F418" i="3"/>
  <c r="E418" i="3"/>
  <c r="D418" i="3"/>
  <c r="C418" i="3"/>
  <c r="B418" i="3"/>
  <c r="A418" i="3"/>
  <c r="F417" i="3"/>
  <c r="E417" i="3"/>
  <c r="D417" i="3"/>
  <c r="C417" i="3"/>
  <c r="B417" i="3"/>
  <c r="A417" i="3"/>
  <c r="F416" i="3"/>
  <c r="E416" i="3"/>
  <c r="D416" i="3"/>
  <c r="C416" i="3"/>
  <c r="B416" i="3"/>
  <c r="A416" i="3"/>
  <c r="F415" i="3"/>
  <c r="E415" i="3"/>
  <c r="D415" i="3"/>
  <c r="C415" i="3"/>
  <c r="B415" i="3"/>
  <c r="A415" i="3"/>
  <c r="F414" i="3"/>
  <c r="E414" i="3"/>
  <c r="D414" i="3"/>
  <c r="C414" i="3"/>
  <c r="B414" i="3"/>
  <c r="A414" i="3"/>
  <c r="F413" i="3"/>
  <c r="D413" i="3"/>
  <c r="C413" i="3"/>
  <c r="B413" i="3"/>
  <c r="A413" i="3"/>
  <c r="C412" i="3"/>
  <c r="B412" i="3"/>
  <c r="A412" i="3"/>
  <c r="F411" i="3"/>
  <c r="E411" i="3"/>
  <c r="D411" i="3"/>
  <c r="C411" i="3"/>
  <c r="B411" i="3"/>
  <c r="A411" i="3"/>
  <c r="B410" i="3"/>
  <c r="A410" i="3"/>
  <c r="F409" i="3"/>
  <c r="D409" i="3"/>
  <c r="C409" i="3"/>
  <c r="B409" i="3"/>
  <c r="A409" i="3"/>
  <c r="F408" i="3"/>
  <c r="D408" i="3"/>
  <c r="C408" i="3"/>
  <c r="B408" i="3"/>
  <c r="A408" i="3"/>
  <c r="F407" i="3"/>
  <c r="E407" i="3"/>
  <c r="D407" i="3"/>
  <c r="C407" i="3"/>
  <c r="B407" i="3"/>
  <c r="A407" i="3"/>
  <c r="F406" i="3"/>
  <c r="D406" i="3"/>
  <c r="C406" i="3"/>
  <c r="B406" i="3"/>
  <c r="A406" i="3"/>
  <c r="F405" i="3"/>
  <c r="E405" i="3"/>
  <c r="D405" i="3"/>
  <c r="C405" i="3"/>
  <c r="B405" i="3"/>
  <c r="A405" i="3"/>
  <c r="F404" i="3"/>
  <c r="E404" i="3"/>
  <c r="D404" i="3"/>
  <c r="C404" i="3"/>
  <c r="B404" i="3"/>
  <c r="A404" i="3"/>
  <c r="D403" i="3"/>
  <c r="C403" i="3"/>
  <c r="B403" i="3"/>
  <c r="A403" i="3"/>
  <c r="F402" i="3"/>
  <c r="E402" i="3"/>
  <c r="D402" i="3"/>
  <c r="C402" i="3"/>
  <c r="B402" i="3"/>
  <c r="A402" i="3"/>
  <c r="F401" i="3"/>
  <c r="E401" i="3"/>
  <c r="D401" i="3"/>
  <c r="C401" i="3"/>
  <c r="B401" i="3"/>
  <c r="A401" i="3"/>
  <c r="D400" i="3"/>
  <c r="C400" i="3"/>
  <c r="B400" i="3"/>
  <c r="A400" i="3"/>
  <c r="F399" i="3"/>
  <c r="E399" i="3"/>
  <c r="D399" i="3"/>
  <c r="C399" i="3"/>
  <c r="B399" i="3"/>
  <c r="A399" i="3"/>
  <c r="F398" i="3"/>
  <c r="E398" i="3"/>
  <c r="D398" i="3"/>
  <c r="C398" i="3"/>
  <c r="B398" i="3"/>
  <c r="A398" i="3"/>
  <c r="F397" i="3"/>
  <c r="E397" i="3"/>
  <c r="D397" i="3"/>
  <c r="C397" i="3"/>
  <c r="B397" i="3"/>
  <c r="A397" i="3"/>
  <c r="F396" i="3"/>
  <c r="E396" i="3"/>
  <c r="D396" i="3"/>
  <c r="C396" i="3"/>
  <c r="B396" i="3"/>
  <c r="A396" i="3"/>
  <c r="F395" i="3"/>
  <c r="E395" i="3"/>
  <c r="D395" i="3"/>
  <c r="C395" i="3"/>
  <c r="B395" i="3"/>
  <c r="A395" i="3"/>
  <c r="F394" i="3"/>
  <c r="D394" i="3"/>
  <c r="C394" i="3"/>
  <c r="B394" i="3"/>
  <c r="A394" i="3"/>
  <c r="F393" i="3"/>
  <c r="E393" i="3"/>
  <c r="D393" i="3"/>
  <c r="C393" i="3"/>
  <c r="B393" i="3"/>
  <c r="A393" i="3"/>
  <c r="F392" i="3"/>
  <c r="E392" i="3"/>
  <c r="D392" i="3"/>
  <c r="C392" i="3"/>
  <c r="B392" i="3"/>
  <c r="A392" i="3"/>
  <c r="F391" i="3"/>
  <c r="E391" i="3"/>
  <c r="D391" i="3"/>
  <c r="C391" i="3"/>
  <c r="B391" i="3"/>
  <c r="A391" i="3"/>
  <c r="D390" i="3"/>
  <c r="C390" i="3"/>
  <c r="B390" i="3"/>
  <c r="A390" i="3"/>
  <c r="F389" i="3"/>
  <c r="D389" i="3"/>
  <c r="C389" i="3"/>
  <c r="B389" i="3"/>
  <c r="A389" i="3"/>
  <c r="F388" i="3"/>
  <c r="E388" i="3"/>
  <c r="D388" i="3"/>
  <c r="C388" i="3"/>
  <c r="B388" i="3"/>
  <c r="A388" i="3"/>
  <c r="F387" i="3"/>
  <c r="E387" i="3"/>
  <c r="D387" i="3"/>
  <c r="C387" i="3"/>
  <c r="B387" i="3"/>
  <c r="A387" i="3"/>
  <c r="D386" i="3"/>
  <c r="C386" i="3"/>
  <c r="B386" i="3"/>
  <c r="A386" i="3"/>
  <c r="F385" i="3"/>
  <c r="E385" i="3"/>
  <c r="D385" i="3"/>
  <c r="C385" i="3"/>
  <c r="B385" i="3"/>
  <c r="A385" i="3"/>
  <c r="F384" i="3"/>
  <c r="E384" i="3"/>
  <c r="D384" i="3"/>
  <c r="C384" i="3"/>
  <c r="B384" i="3"/>
  <c r="A384" i="3"/>
  <c r="D383" i="3"/>
  <c r="C383" i="3"/>
  <c r="B383" i="3"/>
  <c r="A383" i="3"/>
  <c r="F382" i="3"/>
  <c r="E382" i="3"/>
  <c r="D382" i="3"/>
  <c r="C382" i="3"/>
  <c r="B382" i="3"/>
  <c r="A382" i="3"/>
  <c r="F381" i="3"/>
  <c r="E381" i="3"/>
  <c r="D381" i="3"/>
  <c r="C381" i="3"/>
  <c r="B381" i="3"/>
  <c r="A381" i="3"/>
  <c r="F380" i="3"/>
  <c r="E380" i="3"/>
  <c r="D380" i="3"/>
  <c r="C380" i="3"/>
  <c r="B380" i="3"/>
  <c r="A380" i="3"/>
  <c r="F379" i="3"/>
  <c r="E379" i="3"/>
  <c r="D379" i="3"/>
  <c r="C379" i="3"/>
  <c r="B379" i="3"/>
  <c r="A379" i="3"/>
  <c r="F378" i="3"/>
  <c r="E378" i="3"/>
  <c r="D378" i="3"/>
  <c r="C378" i="3"/>
  <c r="B378" i="3"/>
  <c r="A378" i="3"/>
  <c r="F377" i="3"/>
  <c r="E377" i="3"/>
  <c r="D377" i="3"/>
  <c r="C377" i="3"/>
  <c r="B377" i="3"/>
  <c r="A377" i="3"/>
  <c r="F376" i="3"/>
  <c r="E376" i="3"/>
  <c r="D376" i="3"/>
  <c r="C376" i="3"/>
  <c r="B376" i="3"/>
  <c r="A376" i="3"/>
  <c r="F375" i="3"/>
  <c r="E375" i="3"/>
  <c r="D375" i="3"/>
  <c r="C375" i="3"/>
  <c r="B375" i="3"/>
  <c r="A375" i="3"/>
  <c r="F374" i="3"/>
  <c r="E374" i="3"/>
  <c r="D374" i="3"/>
  <c r="C374" i="3"/>
  <c r="B374" i="3"/>
  <c r="A374" i="3"/>
  <c r="F373" i="3"/>
  <c r="E373" i="3"/>
  <c r="D373" i="3"/>
  <c r="C373" i="3"/>
  <c r="B373" i="3"/>
  <c r="A373" i="3"/>
  <c r="F372" i="3"/>
  <c r="E372" i="3"/>
  <c r="D372" i="3"/>
  <c r="C372" i="3"/>
  <c r="B372" i="3"/>
  <c r="A372" i="3"/>
  <c r="F371" i="3"/>
  <c r="E371" i="3"/>
  <c r="D371" i="3"/>
  <c r="C371" i="3"/>
  <c r="B371" i="3"/>
  <c r="A371" i="3"/>
  <c r="F370" i="3"/>
  <c r="E370" i="3"/>
  <c r="D370" i="3"/>
  <c r="C370" i="3"/>
  <c r="B370" i="3"/>
  <c r="A370" i="3"/>
  <c r="F369" i="3"/>
  <c r="D369" i="3"/>
  <c r="C369" i="3"/>
  <c r="B369" i="3"/>
  <c r="A369" i="3"/>
  <c r="F368" i="3"/>
  <c r="E368" i="3"/>
  <c r="D368" i="3"/>
  <c r="C368" i="3"/>
  <c r="B368" i="3"/>
  <c r="A368" i="3"/>
  <c r="F367" i="3"/>
  <c r="E367" i="3"/>
  <c r="D367" i="3"/>
  <c r="C367" i="3"/>
  <c r="B367" i="3"/>
  <c r="A367" i="3"/>
  <c r="F366" i="3"/>
  <c r="E366" i="3"/>
  <c r="D366" i="3"/>
  <c r="C366" i="3"/>
  <c r="B366" i="3"/>
  <c r="A366" i="3"/>
  <c r="D365" i="3"/>
  <c r="C365" i="3"/>
  <c r="B365" i="3"/>
  <c r="A365" i="3"/>
  <c r="D364" i="3"/>
  <c r="C364" i="3"/>
  <c r="B364" i="3"/>
  <c r="A364" i="3"/>
  <c r="F363" i="3"/>
  <c r="E363" i="3"/>
  <c r="D363" i="3"/>
  <c r="C363" i="3"/>
  <c r="B363" i="3"/>
  <c r="A363" i="3"/>
  <c r="D362" i="3"/>
  <c r="C362" i="3"/>
  <c r="B362" i="3"/>
  <c r="A362" i="3"/>
  <c r="F361" i="3"/>
  <c r="D361" i="3"/>
  <c r="C361" i="3"/>
  <c r="B361" i="3"/>
  <c r="A361" i="3"/>
  <c r="D360" i="3"/>
  <c r="C360" i="3"/>
  <c r="B360" i="3"/>
  <c r="A360" i="3"/>
  <c r="D359" i="3"/>
  <c r="C359" i="3"/>
  <c r="B359" i="3"/>
  <c r="A359" i="3"/>
  <c r="F358" i="3"/>
  <c r="E358" i="3"/>
  <c r="D358" i="3"/>
  <c r="C358" i="3"/>
  <c r="B358" i="3"/>
  <c r="A358" i="3"/>
  <c r="D357" i="3"/>
  <c r="C357" i="3"/>
  <c r="B357" i="3"/>
  <c r="A357" i="3"/>
  <c r="F356" i="3"/>
  <c r="E356" i="3"/>
  <c r="D356" i="3"/>
  <c r="C356" i="3"/>
  <c r="B356" i="3"/>
  <c r="A356" i="3"/>
  <c r="F355" i="3"/>
  <c r="E355" i="3"/>
  <c r="D355" i="3"/>
  <c r="C355" i="3"/>
  <c r="B355" i="3"/>
  <c r="A355" i="3"/>
  <c r="F354" i="3"/>
  <c r="E354" i="3"/>
  <c r="D354" i="3"/>
  <c r="C354" i="3"/>
  <c r="B354" i="3"/>
  <c r="A354" i="3"/>
  <c r="F353" i="3"/>
  <c r="E353" i="3"/>
  <c r="D353" i="3"/>
  <c r="C353" i="3"/>
  <c r="B353" i="3"/>
  <c r="A353" i="3"/>
  <c r="F352" i="3"/>
  <c r="E352" i="3"/>
  <c r="D352" i="3"/>
  <c r="C352" i="3"/>
  <c r="B352" i="3"/>
  <c r="A352" i="3"/>
  <c r="D351" i="3"/>
  <c r="C351" i="3"/>
  <c r="B351" i="3"/>
  <c r="A351" i="3"/>
  <c r="F350" i="3"/>
  <c r="D350" i="3"/>
  <c r="C350" i="3"/>
  <c r="B350" i="3"/>
  <c r="A350" i="3"/>
  <c r="F349" i="3"/>
  <c r="E349" i="3"/>
  <c r="D349" i="3"/>
  <c r="C349" i="3"/>
  <c r="B349" i="3"/>
  <c r="A349" i="3"/>
  <c r="F348" i="3"/>
  <c r="D348" i="3"/>
  <c r="C348" i="3"/>
  <c r="B348" i="3"/>
  <c r="A348" i="3"/>
  <c r="F347" i="3"/>
  <c r="E347" i="3"/>
  <c r="D347" i="3"/>
  <c r="C347" i="3"/>
  <c r="B347" i="3"/>
  <c r="A347" i="3"/>
  <c r="F346" i="3"/>
  <c r="E346" i="3"/>
  <c r="D346" i="3"/>
  <c r="C346" i="3"/>
  <c r="B346" i="3"/>
  <c r="A346" i="3"/>
  <c r="F345" i="3"/>
  <c r="E345" i="3"/>
  <c r="D345" i="3"/>
  <c r="C345" i="3"/>
  <c r="B345" i="3"/>
  <c r="A345" i="3"/>
  <c r="F344" i="3"/>
  <c r="E344" i="3"/>
  <c r="D344" i="3"/>
  <c r="C344" i="3"/>
  <c r="B344" i="3"/>
  <c r="A344" i="3"/>
  <c r="F343" i="3"/>
  <c r="D343" i="3"/>
  <c r="C343" i="3"/>
  <c r="B343" i="3"/>
  <c r="A343" i="3"/>
  <c r="F342" i="3"/>
  <c r="E342" i="3"/>
  <c r="D342" i="3"/>
  <c r="C342" i="3"/>
  <c r="B342" i="3"/>
  <c r="A342" i="3"/>
  <c r="F341" i="3"/>
  <c r="E341" i="3"/>
  <c r="D341" i="3"/>
  <c r="C341" i="3"/>
  <c r="B341" i="3"/>
  <c r="A341" i="3"/>
  <c r="F340" i="3"/>
  <c r="E340" i="3"/>
  <c r="D340" i="3"/>
  <c r="C340" i="3"/>
  <c r="B340" i="3"/>
  <c r="A340" i="3"/>
  <c r="F339" i="3"/>
  <c r="D339" i="3"/>
  <c r="C339" i="3"/>
  <c r="B339" i="3"/>
  <c r="A339" i="3"/>
  <c r="F338" i="3"/>
  <c r="E338" i="3"/>
  <c r="D338" i="3"/>
  <c r="C338" i="3"/>
  <c r="B338" i="3"/>
  <c r="A338" i="3"/>
  <c r="F337" i="3"/>
  <c r="E337" i="3"/>
  <c r="D337" i="3"/>
  <c r="C337" i="3"/>
  <c r="B337" i="3"/>
  <c r="A337" i="3"/>
  <c r="F336" i="3"/>
  <c r="E336" i="3"/>
  <c r="D336" i="3"/>
  <c r="C336" i="3"/>
  <c r="B336" i="3"/>
  <c r="A336" i="3"/>
  <c r="F335" i="3"/>
  <c r="E335" i="3"/>
  <c r="D335" i="3"/>
  <c r="C335" i="3"/>
  <c r="B335" i="3"/>
  <c r="A335" i="3"/>
  <c r="D334" i="3"/>
  <c r="C334" i="3"/>
  <c r="B334" i="3"/>
  <c r="A334" i="3"/>
  <c r="F333" i="3"/>
  <c r="E333" i="3"/>
  <c r="D333" i="3"/>
  <c r="C333" i="3"/>
  <c r="B333" i="3"/>
  <c r="A333" i="3"/>
  <c r="F332" i="3"/>
  <c r="E332" i="3"/>
  <c r="D332" i="3"/>
  <c r="C332" i="3"/>
  <c r="B332" i="3"/>
  <c r="A332" i="3"/>
  <c r="F331" i="3"/>
  <c r="D331" i="3"/>
  <c r="C331" i="3"/>
  <c r="B331" i="3"/>
  <c r="A331" i="3"/>
  <c r="F330" i="3"/>
  <c r="D330" i="3"/>
  <c r="C330" i="3"/>
  <c r="B330" i="3"/>
  <c r="A330" i="3"/>
  <c r="D329" i="3"/>
  <c r="C329" i="3"/>
  <c r="B329" i="3"/>
  <c r="A329" i="3"/>
  <c r="F328" i="3"/>
  <c r="E328" i="3"/>
  <c r="D328" i="3"/>
  <c r="C328" i="3"/>
  <c r="B328" i="3"/>
  <c r="A328" i="3"/>
  <c r="D327" i="3"/>
  <c r="C327" i="3"/>
  <c r="B327" i="3"/>
  <c r="A327" i="3"/>
  <c r="F326" i="3"/>
  <c r="D326" i="3"/>
  <c r="C326" i="3"/>
  <c r="B326" i="3"/>
  <c r="A326" i="3"/>
  <c r="F325" i="3"/>
  <c r="D325" i="3"/>
  <c r="C325" i="3"/>
  <c r="B325" i="3"/>
  <c r="A325" i="3"/>
  <c r="F324" i="3"/>
  <c r="D324" i="3"/>
  <c r="C324" i="3"/>
  <c r="B324" i="3"/>
  <c r="A324" i="3"/>
  <c r="F323" i="3"/>
  <c r="E323" i="3"/>
  <c r="D323" i="3"/>
  <c r="C323" i="3"/>
  <c r="B323" i="3"/>
  <c r="A323" i="3"/>
  <c r="F322" i="3"/>
  <c r="E322" i="3"/>
  <c r="D322" i="3"/>
  <c r="C322" i="3"/>
  <c r="B322" i="3"/>
  <c r="A322" i="3"/>
  <c r="F321" i="3"/>
  <c r="E321" i="3"/>
  <c r="D321" i="3"/>
  <c r="C321" i="3"/>
  <c r="B321" i="3"/>
  <c r="A321" i="3"/>
  <c r="F320" i="3"/>
  <c r="E320" i="3"/>
  <c r="D320" i="3"/>
  <c r="C320" i="3"/>
  <c r="B320" i="3"/>
  <c r="A320" i="3"/>
  <c r="F319" i="3"/>
  <c r="D319" i="3"/>
  <c r="C319" i="3"/>
  <c r="B319" i="3"/>
  <c r="A319" i="3"/>
  <c r="B318" i="3"/>
  <c r="A318" i="3"/>
  <c r="F317" i="3"/>
  <c r="E317" i="3"/>
  <c r="D317" i="3"/>
  <c r="C317" i="3"/>
  <c r="B317" i="3"/>
  <c r="A317" i="3"/>
  <c r="D316" i="3"/>
  <c r="C316" i="3"/>
  <c r="B316" i="3"/>
  <c r="A316" i="3"/>
  <c r="F315" i="3"/>
  <c r="E315" i="3"/>
  <c r="D315" i="3"/>
  <c r="C315" i="3"/>
  <c r="B315" i="3"/>
  <c r="A315" i="3"/>
  <c r="F314" i="3"/>
  <c r="E314" i="3"/>
  <c r="D314" i="3"/>
  <c r="C314" i="3"/>
  <c r="B314" i="3"/>
  <c r="A314" i="3"/>
  <c r="F313" i="3"/>
  <c r="E313" i="3"/>
  <c r="D313" i="3"/>
  <c r="C313" i="3"/>
  <c r="B313" i="3"/>
  <c r="A313" i="3"/>
  <c r="F312" i="3"/>
  <c r="E312" i="3"/>
  <c r="D312" i="3"/>
  <c r="C312" i="3"/>
  <c r="B312" i="3"/>
  <c r="A312" i="3"/>
  <c r="F311" i="3"/>
  <c r="D311" i="3"/>
  <c r="C311" i="3"/>
  <c r="B311" i="3"/>
  <c r="A311" i="3"/>
  <c r="F310" i="3"/>
  <c r="E310" i="3"/>
  <c r="D310" i="3"/>
  <c r="C310" i="3"/>
  <c r="B310" i="3"/>
  <c r="A310" i="3"/>
  <c r="F309" i="3"/>
  <c r="E309" i="3"/>
  <c r="D309" i="3"/>
  <c r="C309" i="3"/>
  <c r="B309" i="3"/>
  <c r="A309" i="3"/>
  <c r="D308" i="3"/>
  <c r="C308" i="3"/>
  <c r="B308" i="3"/>
  <c r="A308" i="3"/>
  <c r="F307" i="3"/>
  <c r="E307" i="3"/>
  <c r="D307" i="3"/>
  <c r="C307" i="3"/>
  <c r="B307" i="3"/>
  <c r="A307" i="3"/>
  <c r="F306" i="3"/>
  <c r="E306" i="3"/>
  <c r="D306" i="3"/>
  <c r="C306" i="3"/>
  <c r="B306" i="3"/>
  <c r="A306" i="3"/>
  <c r="F305" i="3"/>
  <c r="E305" i="3"/>
  <c r="D305" i="3"/>
  <c r="C305" i="3"/>
  <c r="B305" i="3"/>
  <c r="A305" i="3"/>
  <c r="F304" i="3"/>
  <c r="D304" i="3"/>
  <c r="C304" i="3"/>
  <c r="B304" i="3"/>
  <c r="A304" i="3"/>
  <c r="D303" i="3"/>
  <c r="C303" i="3"/>
  <c r="B303" i="3"/>
  <c r="A303" i="3"/>
  <c r="F302" i="3"/>
  <c r="E302" i="3"/>
  <c r="D302" i="3"/>
  <c r="C302" i="3"/>
  <c r="B302" i="3"/>
  <c r="A302" i="3"/>
  <c r="F301" i="3"/>
  <c r="E301" i="3"/>
  <c r="D301" i="3"/>
  <c r="C301" i="3"/>
  <c r="B301" i="3"/>
  <c r="A301" i="3"/>
  <c r="F300" i="3"/>
  <c r="E300" i="3"/>
  <c r="D300" i="3"/>
  <c r="C300" i="3"/>
  <c r="B300" i="3"/>
  <c r="A300" i="3"/>
  <c r="F299" i="3"/>
  <c r="E299" i="3"/>
  <c r="D299" i="3"/>
  <c r="C299" i="3"/>
  <c r="B299" i="3"/>
  <c r="A299" i="3"/>
  <c r="F298" i="3"/>
  <c r="E298" i="3"/>
  <c r="D298" i="3"/>
  <c r="C298" i="3"/>
  <c r="B298" i="3"/>
  <c r="A298" i="3"/>
  <c r="F297" i="3"/>
  <c r="E297" i="3"/>
  <c r="D297" i="3"/>
  <c r="C297" i="3"/>
  <c r="B297" i="3"/>
  <c r="A297" i="3"/>
  <c r="F296" i="3"/>
  <c r="E296" i="3"/>
  <c r="D296" i="3"/>
  <c r="C296" i="3"/>
  <c r="B296" i="3"/>
  <c r="A296" i="3"/>
  <c r="F295" i="3"/>
  <c r="E295" i="3"/>
  <c r="D295" i="3"/>
  <c r="C295" i="3"/>
  <c r="B295" i="3"/>
  <c r="A295" i="3"/>
  <c r="F294" i="3"/>
  <c r="E294" i="3"/>
  <c r="D294" i="3"/>
  <c r="C294" i="3"/>
  <c r="B294" i="3"/>
  <c r="A294" i="3"/>
  <c r="F293" i="3"/>
  <c r="D293" i="3"/>
  <c r="C293" i="3"/>
  <c r="B293" i="3"/>
  <c r="A293" i="3"/>
  <c r="F292" i="3"/>
  <c r="D292" i="3"/>
  <c r="C292" i="3"/>
  <c r="B292" i="3"/>
  <c r="A292" i="3"/>
  <c r="C291" i="3"/>
  <c r="B291" i="3"/>
  <c r="A291" i="3"/>
  <c r="F290" i="3"/>
  <c r="E290" i="3"/>
  <c r="D290" i="3"/>
  <c r="C290" i="3"/>
  <c r="B290" i="3"/>
  <c r="A290" i="3"/>
  <c r="F289" i="3"/>
  <c r="E289" i="3"/>
  <c r="D289" i="3"/>
  <c r="C289" i="3"/>
  <c r="B289" i="3"/>
  <c r="A289" i="3"/>
  <c r="F288" i="3"/>
  <c r="E288" i="3"/>
  <c r="D288" i="3"/>
  <c r="C288" i="3"/>
  <c r="B288" i="3"/>
  <c r="A288" i="3"/>
  <c r="F287" i="3"/>
  <c r="E287" i="3"/>
  <c r="D287" i="3"/>
  <c r="C287" i="3"/>
  <c r="B287" i="3"/>
  <c r="A287" i="3"/>
  <c r="D286" i="3"/>
  <c r="C286" i="3"/>
  <c r="B286" i="3"/>
  <c r="A286" i="3"/>
  <c r="F285" i="3"/>
  <c r="E285" i="3"/>
  <c r="D285" i="3"/>
  <c r="C285" i="3"/>
  <c r="B285" i="3"/>
  <c r="A285" i="3"/>
  <c r="F284" i="3"/>
  <c r="E284" i="3"/>
  <c r="D284" i="3"/>
  <c r="C284" i="3"/>
  <c r="B284" i="3"/>
  <c r="A284" i="3"/>
  <c r="D283" i="3"/>
  <c r="C283" i="3"/>
  <c r="B283" i="3"/>
  <c r="A283" i="3"/>
  <c r="F282" i="3"/>
  <c r="E282" i="3"/>
  <c r="D282" i="3"/>
  <c r="C282" i="3"/>
  <c r="B282" i="3"/>
  <c r="A282" i="3"/>
  <c r="F281" i="3"/>
  <c r="E281" i="3"/>
  <c r="D281" i="3"/>
  <c r="C281" i="3"/>
  <c r="B281" i="3"/>
  <c r="A281" i="3"/>
  <c r="F280" i="3"/>
  <c r="E280" i="3"/>
  <c r="D280" i="3"/>
  <c r="C280" i="3"/>
  <c r="B280" i="3"/>
  <c r="A280" i="3"/>
  <c r="F279" i="3"/>
  <c r="E279" i="3"/>
  <c r="D279" i="3"/>
  <c r="C279" i="3"/>
  <c r="B279" i="3"/>
  <c r="A279" i="3"/>
  <c r="F278" i="3"/>
  <c r="D278" i="3"/>
  <c r="C278" i="3"/>
  <c r="B278" i="3"/>
  <c r="A278" i="3"/>
  <c r="F277" i="3"/>
  <c r="E277" i="3"/>
  <c r="D277" i="3"/>
  <c r="C277" i="3"/>
  <c r="B277" i="3"/>
  <c r="A277" i="3"/>
  <c r="F276" i="3"/>
  <c r="E276" i="3"/>
  <c r="D276" i="3"/>
  <c r="C276" i="3"/>
  <c r="B276" i="3"/>
  <c r="A276" i="3"/>
  <c r="F275" i="3"/>
  <c r="E275" i="3"/>
  <c r="D275" i="3"/>
  <c r="C275" i="3"/>
  <c r="B275" i="3"/>
  <c r="A275" i="3"/>
  <c r="D274" i="3"/>
  <c r="C274" i="3"/>
  <c r="B274" i="3"/>
  <c r="A274" i="3"/>
  <c r="F273" i="3"/>
  <c r="E273" i="3"/>
  <c r="D273" i="3"/>
  <c r="C273" i="3"/>
  <c r="B273" i="3"/>
  <c r="A273" i="3"/>
  <c r="F272" i="3"/>
  <c r="E272" i="3"/>
  <c r="D272" i="3"/>
  <c r="C272" i="3"/>
  <c r="B272" i="3"/>
  <c r="A272" i="3"/>
  <c r="F271" i="3"/>
  <c r="E271" i="3"/>
  <c r="D271" i="3"/>
  <c r="C271" i="3"/>
  <c r="B271" i="3"/>
  <c r="A271" i="3"/>
  <c r="B270" i="3"/>
  <c r="A270" i="3"/>
  <c r="F269" i="3"/>
  <c r="E269" i="3"/>
  <c r="D269" i="3"/>
  <c r="C269" i="3"/>
  <c r="B269" i="3"/>
  <c r="A269" i="3"/>
  <c r="F268" i="3"/>
  <c r="E268" i="3"/>
  <c r="D268" i="3"/>
  <c r="C268" i="3"/>
  <c r="B268" i="3"/>
  <c r="A268" i="3"/>
  <c r="F267" i="3"/>
  <c r="E267" i="3"/>
  <c r="D267" i="3"/>
  <c r="C267" i="3"/>
  <c r="B267" i="3"/>
  <c r="A267" i="3"/>
  <c r="F266" i="3"/>
  <c r="D266" i="3"/>
  <c r="C266" i="3"/>
  <c r="B266" i="3"/>
  <c r="A266" i="3"/>
  <c r="F265" i="3"/>
  <c r="E265" i="3"/>
  <c r="D265" i="3"/>
  <c r="C265" i="3"/>
  <c r="B265" i="3"/>
  <c r="A265" i="3"/>
  <c r="F264" i="3"/>
  <c r="D264" i="3"/>
  <c r="C264" i="3"/>
  <c r="B264" i="3"/>
  <c r="A264" i="3"/>
  <c r="F263" i="3"/>
  <c r="E263" i="3"/>
  <c r="D263" i="3"/>
  <c r="C263" i="3"/>
  <c r="B263" i="3"/>
  <c r="A263" i="3"/>
  <c r="D262" i="3"/>
  <c r="C262" i="3"/>
  <c r="B262" i="3"/>
  <c r="A262" i="3"/>
  <c r="F261" i="3"/>
  <c r="D261" i="3"/>
  <c r="C261" i="3"/>
  <c r="B261" i="3"/>
  <c r="A261" i="3"/>
  <c r="F260" i="3"/>
  <c r="E260" i="3"/>
  <c r="D260" i="3"/>
  <c r="C260" i="3"/>
  <c r="B260" i="3"/>
  <c r="A260" i="3"/>
  <c r="F259" i="3"/>
  <c r="E259" i="3"/>
  <c r="D259" i="3"/>
  <c r="C259" i="3"/>
  <c r="B259" i="3"/>
  <c r="A259" i="3"/>
  <c r="F258" i="3"/>
  <c r="E258" i="3"/>
  <c r="D258" i="3"/>
  <c r="C258" i="3"/>
  <c r="B258" i="3"/>
  <c r="A258" i="3"/>
  <c r="F257" i="3"/>
  <c r="D257" i="3"/>
  <c r="C257" i="3"/>
  <c r="B257" i="3"/>
  <c r="A257" i="3"/>
  <c r="F256" i="3"/>
  <c r="D256" i="3"/>
  <c r="C256" i="3"/>
  <c r="B256" i="3"/>
  <c r="A256" i="3"/>
  <c r="F255" i="3"/>
  <c r="E255" i="3"/>
  <c r="D255" i="3"/>
  <c r="C255" i="3"/>
  <c r="B255" i="3"/>
  <c r="A255" i="3"/>
  <c r="F254" i="3"/>
  <c r="E254" i="3"/>
  <c r="D254" i="3"/>
  <c r="C254" i="3"/>
  <c r="B254" i="3"/>
  <c r="A254" i="3"/>
  <c r="F253" i="3"/>
  <c r="C253" i="3"/>
  <c r="B253" i="3"/>
  <c r="A253" i="3"/>
  <c r="F252" i="3"/>
  <c r="E252" i="3"/>
  <c r="D252" i="3"/>
  <c r="C252" i="3"/>
  <c r="B252" i="3"/>
  <c r="A252" i="3"/>
  <c r="F251" i="3"/>
  <c r="E251" i="3"/>
  <c r="D251" i="3"/>
  <c r="C251" i="3"/>
  <c r="B251" i="3"/>
  <c r="A251" i="3"/>
  <c r="F25" i="3"/>
  <c r="F24" i="3"/>
  <c r="E24" i="3"/>
  <c r="D24" i="3"/>
  <c r="C24" i="3"/>
  <c r="B24" i="3"/>
  <c r="A24" i="3"/>
  <c r="F23" i="3"/>
  <c r="E23" i="3"/>
  <c r="D23" i="3"/>
  <c r="C23" i="3"/>
  <c r="B23" i="3"/>
  <c r="A23" i="3"/>
  <c r="F22" i="3"/>
  <c r="D22" i="3"/>
  <c r="C22" i="3"/>
  <c r="B22" i="3"/>
  <c r="A22" i="3"/>
  <c r="F21" i="3"/>
  <c r="E21" i="3"/>
  <c r="D21" i="3"/>
  <c r="C21" i="3"/>
  <c r="B21" i="3"/>
  <c r="A21" i="3"/>
  <c r="F20" i="3"/>
  <c r="E20" i="3"/>
  <c r="D20" i="3"/>
  <c r="C20" i="3"/>
  <c r="B20" i="3"/>
  <c r="A20" i="3"/>
  <c r="F19" i="3"/>
  <c r="D19" i="3"/>
  <c r="C19" i="3"/>
  <c r="B19" i="3"/>
  <c r="A19" i="3"/>
  <c r="E18" i="3"/>
  <c r="D18" i="3"/>
  <c r="C18" i="3"/>
  <c r="B18" i="3"/>
  <c r="A18" i="3"/>
  <c r="F17" i="3"/>
  <c r="E17" i="3"/>
  <c r="D17" i="3"/>
  <c r="C17" i="3"/>
  <c r="B17" i="3"/>
  <c r="A17" i="3"/>
  <c r="F16" i="3"/>
  <c r="D16" i="3"/>
  <c r="C16" i="3"/>
  <c r="B16" i="3"/>
  <c r="A16" i="3"/>
  <c r="F15" i="3"/>
  <c r="D15" i="3"/>
  <c r="C15" i="3"/>
  <c r="B15" i="3"/>
  <c r="A15" i="3"/>
  <c r="F14" i="3"/>
  <c r="E14" i="3"/>
  <c r="D14" i="3"/>
  <c r="C14" i="3"/>
  <c r="B14" i="3"/>
  <c r="A14" i="3"/>
  <c r="F13" i="3"/>
  <c r="E13" i="3"/>
  <c r="D13" i="3"/>
  <c r="C13" i="3"/>
  <c r="B13" i="3"/>
  <c r="A13" i="3"/>
  <c r="F12" i="3"/>
  <c r="E12" i="3"/>
  <c r="D12" i="3"/>
  <c r="C12" i="3"/>
  <c r="B12" i="3"/>
  <c r="A12" i="3"/>
  <c r="F11" i="3"/>
  <c r="E11" i="3"/>
  <c r="D11" i="3"/>
  <c r="C11" i="3"/>
  <c r="B11" i="3"/>
  <c r="A11" i="3"/>
  <c r="F10" i="3"/>
  <c r="E10" i="3"/>
  <c r="D10" i="3"/>
  <c r="C10" i="3"/>
  <c r="B10" i="3"/>
  <c r="A10" i="3"/>
  <c r="F9" i="3"/>
  <c r="E9" i="3"/>
  <c r="D9" i="3"/>
  <c r="C9" i="3"/>
  <c r="B9" i="3"/>
  <c r="A9" i="3"/>
  <c r="D8" i="3"/>
  <c r="C8" i="3"/>
  <c r="B8" i="3"/>
  <c r="A8" i="3"/>
  <c r="F7" i="3"/>
  <c r="D7" i="3"/>
  <c r="C7" i="3"/>
  <c r="B7" i="3"/>
  <c r="A7" i="3"/>
  <c r="F6" i="3"/>
  <c r="E6" i="3"/>
  <c r="D6" i="3"/>
  <c r="C6" i="3"/>
  <c r="B6" i="3"/>
  <c r="A6" i="3"/>
  <c r="F5" i="3"/>
  <c r="E5" i="3"/>
  <c r="D5" i="3"/>
  <c r="C5" i="3"/>
  <c r="B5" i="3"/>
  <c r="A5" i="3"/>
  <c r="F4" i="3"/>
  <c r="E4" i="3"/>
  <c r="D4" i="3"/>
  <c r="C4" i="3"/>
  <c r="B4" i="3"/>
  <c r="A4" i="3"/>
  <c r="F3" i="3"/>
  <c r="D3" i="3"/>
  <c r="C3" i="3"/>
  <c r="B3" i="3"/>
  <c r="A3" i="3"/>
  <c r="F2" i="3"/>
  <c r="F1" i="3"/>
</calcChain>
</file>

<file path=xl/sharedStrings.xml><?xml version="1.0" encoding="utf-8"?>
<sst xmlns="http://schemas.openxmlformats.org/spreadsheetml/2006/main" count="1031" uniqueCount="656">
  <si>
    <t>Company Name</t>
  </si>
  <si>
    <t>Popularity</t>
  </si>
  <si>
    <t>Link to Website</t>
  </si>
  <si>
    <t>Short Description</t>
  </si>
  <si>
    <t>Pricing</t>
  </si>
  <si>
    <t>Ada</t>
  </si>
  <si>
    <t>Medium</t>
  </si>
  <si>
    <t>ada.cx</t>
  </si>
  <si>
    <t>AI Customer Support</t>
  </si>
  <si>
    <t>AdCreative.ai</t>
  </si>
  <si>
    <t>adcreative.ai</t>
  </si>
  <si>
    <t>AI-powered creative automation platform to optimize digital ads.</t>
  </si>
  <si>
    <t>💎💎💎</t>
  </si>
  <si>
    <t>Adext</t>
  </si>
  <si>
    <t>Low</t>
  </si>
  <si>
    <t>adext.ai</t>
  </si>
  <si>
    <t>Adext is an AI-driven platform for optimizing digital advertising campaigns.</t>
  </si>
  <si>
    <t>💎💎💎💎</t>
  </si>
  <si>
    <t>Adobe Enhance</t>
  </si>
  <si>
    <t>High</t>
  </si>
  <si>
    <t>podcast.adobe.com/enhance</t>
  </si>
  <si>
    <t>Simple AI tool that enhances speech and provides quality mic checks</t>
  </si>
  <si>
    <t>🤩🤩🤩🤩🤩</t>
  </si>
  <si>
    <t>AgentGPT</t>
  </si>
  <si>
    <t>agentgpt.reworkd.ai</t>
  </si>
  <si>
    <t>Assemble, configure, and deploy autonomous AI Agents in your browser.</t>
  </si>
  <si>
    <t>AI Marketing Helper</t>
  </si>
  <si>
    <t>tools.automator.ai</t>
  </si>
  <si>
    <t>Easy-to-use AI tool that utilizes the power of hybrid AI to create high-quality content</t>
  </si>
  <si>
    <t>AI Portrait Generator</t>
  </si>
  <si>
    <t>portret.ai</t>
  </si>
  <si>
    <t>AI-powered Portrait Generator creates realistic portraits.</t>
  </si>
  <si>
    <t>💎💎</t>
  </si>
  <si>
    <t>AI Screenwriting Tool</t>
  </si>
  <si>
    <t>aiscreenwriter.com</t>
  </si>
  <si>
    <t>AI-driven software empowering writers to create stories faster.</t>
  </si>
  <si>
    <t>AILab Tools</t>
  </si>
  <si>
    <t>ailabtools.com</t>
  </si>
  <si>
    <t>AILab Tools is a suite of tools to help improve and create an image</t>
  </si>
  <si>
    <t>AiTax</t>
  </si>
  <si>
    <t>aitax.com</t>
  </si>
  <si>
    <t>AiTax is a modern tax software system that offers intuitive solutions for your Tax needs in US</t>
  </si>
  <si>
    <t>AIVA</t>
  </si>
  <si>
    <t>aiva.ai</t>
  </si>
  <si>
    <t>AIVA is an AI-based music composition technology for media.</t>
  </si>
  <si>
    <t>🤩🤩🤩</t>
  </si>
  <si>
    <t>Alethea AI</t>
  </si>
  <si>
    <t>alethea.ai</t>
  </si>
  <si>
    <t>AI-based tool for creating believable, lifelike characters.</t>
  </si>
  <si>
    <t>Altered</t>
  </si>
  <si>
    <t>altered.ai</t>
  </si>
  <si>
    <t>AI-driven platform providing custom, feature-rich solutions to improve a voice</t>
  </si>
  <si>
    <t>Amadeus Code</t>
  </si>
  <si>
    <t>amadeuscode.com/app/en</t>
  </si>
  <si>
    <t>AI-powered songwriting platform for creating music with ease.</t>
  </si>
  <si>
    <t>Anyword</t>
  </si>
  <si>
    <t>anyword.com</t>
  </si>
  <si>
    <t>Use the right words to highlight your brand.</t>
  </si>
  <si>
    <t>Apollo.io</t>
  </si>
  <si>
    <t>apollo.io</t>
  </si>
  <si>
    <t>Find, contact, and close your ideal buyers with over 265M contacts and streamlined engagement workflows powered by AI.</t>
  </si>
  <si>
    <t>Arches AI</t>
  </si>
  <si>
    <t>platform.archesai.com</t>
  </si>
  <si>
    <t>Explore the power of AI in your new tool</t>
  </si>
  <si>
    <t>💎</t>
  </si>
  <si>
    <t>Assembly AI</t>
  </si>
  <si>
    <t>assemblyai.com</t>
  </si>
  <si>
    <t>AssemblyAI is a modern website that provides advanced speech recognition and natural language processing technology to developers and businesses, simplifying the process of creating voice-enabled applications and services through its robust API and user-friendly tools.</t>
  </si>
  <si>
    <t>AudioStock</t>
  </si>
  <si>
    <t>audiostack.ai</t>
  </si>
  <si>
    <t>Generate your next radio ad, no copy needed.</t>
  </si>
  <si>
    <t>Auphonic</t>
  </si>
  <si>
    <t>auphonic.com</t>
  </si>
  <si>
    <t>AI sound engineer that acts as an all-in-one post production webtool used for the highest quality.</t>
  </si>
  <si>
    <t>Autoenhance.AI</t>
  </si>
  <si>
    <t>autoenhance.ai</t>
  </si>
  <si>
    <t>Autoenhance.AI website uses advanced AI to optimize photos for professionals.</t>
  </si>
  <si>
    <t>AutoPod</t>
  </si>
  <si>
    <t>Autopod.fm</t>
  </si>
  <si>
    <t>An Adobe Premiere Pro plug-in that acts as a multi-camera editor, creates social media clips, and automatically creates jump cuts</t>
  </si>
  <si>
    <t>Avanzai</t>
  </si>
  <si>
    <t>avanz.ai</t>
  </si>
  <si>
    <t>Financial data analysis at your finger tip.</t>
  </si>
  <si>
    <t>Axiom.ai</t>
  </si>
  <si>
    <t>axiom.ai</t>
  </si>
  <si>
    <t>Powerful tool for your website automation needs</t>
  </si>
  <si>
    <t>Bard</t>
  </si>
  <si>
    <t>gemini.google.com</t>
  </si>
  <si>
    <t>AI experiment by the world's search engine super giant.</t>
  </si>
  <si>
    <t>Beautiful AI</t>
  </si>
  <si>
    <t>beautiful.ai</t>
  </si>
  <si>
    <t>Beautiful.ai is a website that allows users to easily create visually impressive presentations, reports, and proposals without needing any design expertise.</t>
  </si>
  <si>
    <t>Blackbox</t>
  </si>
  <si>
    <t>useblackbox.io</t>
  </si>
  <si>
    <t>Blackbox provides a range of coding tools for businesses to improve efficiency.</t>
  </si>
  <si>
    <t>Brancher</t>
  </si>
  <si>
    <t>brancher.ai</t>
  </si>
  <si>
    <t>Brancher is an AI-powered platform that helps companies create applications easily</t>
  </si>
  <si>
    <t>Canva Magic Write</t>
  </si>
  <si>
    <t>canva.com/magic-write</t>
  </si>
  <si>
    <t>Canva Magic Write is an AI-powered text editor to help create content fast.</t>
  </si>
  <si>
    <t>Cascadeur</t>
  </si>
  <si>
    <t>cascadeur.com</t>
  </si>
  <si>
    <t>Computer animation software for realistic 3D character motion.</t>
  </si>
  <si>
    <t>Certainly</t>
  </si>
  <si>
    <t>certainly.io</t>
  </si>
  <si>
    <t>Certainly.io creates an AI copy of anyone in your team</t>
  </si>
  <si>
    <t>Character</t>
  </si>
  <si>
    <t>beta.character.ai</t>
  </si>
  <si>
    <t>Build converational AI with a fictional persona or based on real people.</t>
  </si>
  <si>
    <t>ChatGPT (OpenAI)</t>
  </si>
  <si>
    <t>chat.openai.com</t>
  </si>
  <si>
    <t>Conversational and sensational AI.</t>
  </si>
  <si>
    <t>ChatGPT for Google</t>
  </si>
  <si>
    <t>chatgpt4google.com</t>
  </si>
  <si>
    <t>ChatGPT4Google is a google extension and an AI-based conversation toolkit for Google products.</t>
  </si>
  <si>
    <t>ChatGPT Writer</t>
  </si>
  <si>
    <t>chatgptwriter.ai</t>
  </si>
  <si>
    <t>Obtain personalized writing advice, recommendations, and evaluations through its advanced chatbot system that can be easilly installed using google extension</t>
  </si>
  <si>
    <t>CheckerAI</t>
  </si>
  <si>
    <t>demo.thecheckerai.com</t>
  </si>
  <si>
    <t>CheckerAI is a comprehensive anti-cheating solution for possible plagiarism</t>
  </si>
  <si>
    <t>Cleanvoice AI</t>
  </si>
  <si>
    <t>cleanvoice.ai</t>
  </si>
  <si>
    <t>AI voice assistant platform that helps reduce podcast noise by removing filler words</t>
  </si>
  <si>
    <t>Codenull.ai</t>
  </si>
  <si>
    <t>codenull.ai</t>
  </si>
  <si>
    <t>AI-driven software to optimize digital workflows with no coding</t>
  </si>
  <si>
    <t>🤩</t>
  </si>
  <si>
    <t>Compose.ai</t>
  </si>
  <si>
    <t>compose.ai</t>
  </si>
  <si>
    <t>Compose AI is a Chrome extension that cuts your writing time by 40% with AI-powered autocompletion &amp; text generation.</t>
  </si>
  <si>
    <t>Context</t>
  </si>
  <si>
    <t>usecontext.io</t>
  </si>
  <si>
    <t>Context provides AI-driven insights based from your favorite content creator.</t>
  </si>
  <si>
    <t>Continator</t>
  </si>
  <si>
    <t>figma.com/community/plugin/1184099018479632867/Contentinator</t>
  </si>
  <si>
    <t>Automated text-filling tool allowing efficient content creation in Figma</t>
  </si>
  <si>
    <t>Copy.AI</t>
  </si>
  <si>
    <t>copy.ai</t>
  </si>
  <si>
    <t>Copy.AI is an AI-driven content generation platform for businesses.</t>
  </si>
  <si>
    <t>CopySmith</t>
  </si>
  <si>
    <t>copysmith.ai</t>
  </si>
  <si>
    <t>Copywriter for product description</t>
  </si>
  <si>
    <t>Coqui</t>
  </si>
  <si>
    <t>coqui.ai</t>
  </si>
  <si>
    <t>Text-to-speech tool with human like emotion</t>
  </si>
  <si>
    <t>Correcto</t>
  </si>
  <si>
    <t>correcto.es</t>
  </si>
  <si>
    <t>Correcto.es offers content creation in spanish</t>
  </si>
  <si>
    <t>Cresta</t>
  </si>
  <si>
    <t>cresta.com</t>
  </si>
  <si>
    <t>Support your lead generation with this AI for an ultimate sales closing</t>
  </si>
  <si>
    <t>CustomGPT</t>
  </si>
  <si>
    <t>customgpt.ai</t>
  </si>
  <si>
    <t>Award-winning automated platform for natural language generation.</t>
  </si>
  <si>
    <t>Dall-E2</t>
  </si>
  <si>
    <t>labs.openai.com</t>
  </si>
  <si>
    <t>Latest advancements in artificial intelligence technology and transforming the way we perceive image generation.</t>
  </si>
  <si>
    <t>Ddevi</t>
  </si>
  <si>
    <t>ddevi.com</t>
  </si>
  <si>
    <t>Automate lead monitoring, outreach, content and scheduling</t>
  </si>
  <si>
    <t>Deciphr AI</t>
  </si>
  <si>
    <t>deciphr.ai</t>
  </si>
  <si>
    <t>Deciphr AI is an AI-driven platform that provides natural language understanding of videos and podcasts</t>
  </si>
  <si>
    <t>Deep AI Text-to-Image</t>
  </si>
  <si>
    <t>deepai.org</t>
  </si>
  <si>
    <t>DeepAI Text-to-Image is an API that generates images based on text input using AI.</t>
  </si>
  <si>
    <t>Deep Dream Generator</t>
  </si>
  <si>
    <t>deepdreamgenerator.com</t>
  </si>
  <si>
    <t>Deep Dream Generator is an artificial intelligence-based platform that creates surreal, dream-like images from your photos.</t>
  </si>
  <si>
    <t>DeepL Translate</t>
  </si>
  <si>
    <t>deepl.com/translator</t>
  </si>
  <si>
    <t>DeepL Translate is an advanced artificial intelligence powered translation service offering high-quality translations for many languages.</t>
  </si>
  <si>
    <t>Descript Overdub</t>
  </si>
  <si>
    <t>descript.com/overdub</t>
  </si>
  <si>
    <t>With Descript, you can generate media that has your personal tone, intonation, and style.</t>
  </si>
  <si>
    <t>Digital First AI</t>
  </si>
  <si>
    <t>digitalfirst.ai</t>
  </si>
  <si>
    <t>Helps businesses create marketing content and automate business processes</t>
  </si>
  <si>
    <t>DocuChat</t>
  </si>
  <si>
    <t>docuchat.io</t>
  </si>
  <si>
    <t>DocuChat is an AI tool that makes your document as basis of a chatbot</t>
  </si>
  <si>
    <t>DoNotPay</t>
  </si>
  <si>
    <t>donotpay.com</t>
  </si>
  <si>
    <t>Robot lawyer that provides free legal help to users worldwide.</t>
  </si>
  <si>
    <t>Dreamhouse AI</t>
  </si>
  <si>
    <t>dreamhouseai.com</t>
  </si>
  <si>
    <t>Dreamhouse AI is an AI-powered platform that helps people find their perfect home by providing personalized architectural recommendations and insights.</t>
  </si>
  <si>
    <t>Easy-Peasy</t>
  </si>
  <si>
    <t>easy-peasy.ai</t>
  </si>
  <si>
    <t>AI assistant with 80+ built in templates that can be used for Image Crafting, Audio Generation, and AI Transcription.</t>
  </si>
  <si>
    <t>Eightfold</t>
  </si>
  <si>
    <t>eightfold.ai</t>
  </si>
  <si>
    <t>AI tool for the human resource management to maximize teammates potential</t>
  </si>
  <si>
    <t>Eilla AI</t>
  </si>
  <si>
    <t>eilla.ai</t>
  </si>
  <si>
    <t>Secure AI finance platform for you and your business</t>
  </si>
  <si>
    <t>Elicit</t>
  </si>
  <si>
    <t>elicit.com</t>
  </si>
  <si>
    <t>Offers a great and efficient way to do research</t>
  </si>
  <si>
    <t>Fastoutreach.ai</t>
  </si>
  <si>
    <t>fastoutreach.ai</t>
  </si>
  <si>
    <t>AI tool that generates personalized cold messages from a single URL</t>
  </si>
  <si>
    <t>Fathom</t>
  </si>
  <si>
    <t>fathom.video</t>
  </si>
  <si>
    <t>Transcribe your meetings faster</t>
  </si>
  <si>
    <t>Filmora</t>
  </si>
  <si>
    <t>filmora.wondershare.net</t>
  </si>
  <si>
    <t>AI editing software that stretches audio, has audio denoise, auto reframe, and silence detection</t>
  </si>
  <si>
    <t>Fireflies</t>
  </si>
  <si>
    <t>fireflies.ai</t>
  </si>
  <si>
    <t>FlowGPT</t>
  </si>
  <si>
    <t>flowgpt.com</t>
  </si>
  <si>
    <t>FlowGPT is a natural language processing model for text generation.</t>
  </si>
  <si>
    <t>Free AI Detector</t>
  </si>
  <si>
    <t>contentatscale.ai/ai-content-detector</t>
  </si>
  <si>
    <t>AI Detector for free content analysis and detection.</t>
  </si>
  <si>
    <t>Genei</t>
  </si>
  <si>
    <t>genei.io</t>
  </si>
  <si>
    <t>Read faster and summarize content better.</t>
  </si>
  <si>
    <t>Glean</t>
  </si>
  <si>
    <t>glean.ai</t>
  </si>
  <si>
    <t>Empower your finance team and get reliable insight</t>
  </si>
  <si>
    <t>Gong</t>
  </si>
  <si>
    <t>gong.io</t>
  </si>
  <si>
    <t>Turn customer interactions to actionable data</t>
  </si>
  <si>
    <t>Grammarly</t>
  </si>
  <si>
    <t>grammarly.com</t>
  </si>
  <si>
    <t>Grammarly is an AI-powered writing assistant.</t>
  </si>
  <si>
    <t>Gretel</t>
  </si>
  <si>
    <t>gretel.ai</t>
  </si>
  <si>
    <t>Gretel.ai is an innovative platform that provides state-of-the-art privacy-protecting solutions for developers and data scientists to build machine learning models while safeguarding confidential data.</t>
  </si>
  <si>
    <t>Heygen</t>
  </si>
  <si>
    <t>heygen.com</t>
  </si>
  <si>
    <t>Heygen is an advanced platform to create your AI spokesperson</t>
  </si>
  <si>
    <t>Hugging Face</t>
  </si>
  <si>
    <t>huggingface.co</t>
  </si>
  <si>
    <t>Hugging Face is an AI community that offers advanced NLP models and resources for developers to create conversational AI apps, with a simple interface and comprehensive guides to facilitate the process.</t>
  </si>
  <si>
    <t>Humata.ai</t>
  </si>
  <si>
    <t>humata.ai</t>
  </si>
  <si>
    <t>Summarizes long papers, answers hard questions about your files, and writes papers based on the provided file</t>
  </si>
  <si>
    <t>Hypotenuse AI</t>
  </si>
  <si>
    <t>hypotenuse.ai</t>
  </si>
  <si>
    <t>Hypotenuse.ai is a revolutionary platform that offers businesses state-of-the-art AI-based tools to enhance their operations and increase profitability by utilizing advanced algorithms and predictive analytics to simplify processes and minimize expenses.</t>
  </si>
  <si>
    <t>idomoo</t>
  </si>
  <si>
    <t>idomoo.com</t>
  </si>
  <si>
    <t>Lets you create a video via a simple chat conversation, easily edit it and then share it with the world.</t>
  </si>
  <si>
    <t>Imagen</t>
  </si>
  <si>
    <t>imagen-ai.com</t>
  </si>
  <si>
    <t>Imagen improves any photo</t>
  </si>
  <si>
    <t>Instantly.ai</t>
  </si>
  <si>
    <t>instantly.ai</t>
  </si>
  <si>
    <t>Scale your outreach campaigns with unlimited email sending accounts, unlimited warmup, and smart AI</t>
  </si>
  <si>
    <t>Inworld AI</t>
  </si>
  <si>
    <t>inworld.ai</t>
  </si>
  <si>
    <t>Inworld AI provides advanced AI-driven solutions for game enthusisats</t>
  </si>
  <si>
    <t>Ironclad</t>
  </si>
  <si>
    <t>ironcladapp.com</t>
  </si>
  <si>
    <t xml:space="preserve">AI for your legal team </t>
  </si>
  <si>
    <t>Kaiber</t>
  </si>
  <si>
    <t>kaiber.ai</t>
  </si>
  <si>
    <t>Create videos smoothly using your own text and pictures</t>
  </si>
  <si>
    <t>Krisp</t>
  </si>
  <si>
    <t>krisp.ai</t>
  </si>
  <si>
    <t>Krisp is an AI-powered noise-cancellation technology for audio.</t>
  </si>
  <si>
    <t>Langotalk</t>
  </si>
  <si>
    <t>langotalk.org</t>
  </si>
  <si>
    <t>Langotalk is a free language learning platform for global communication.</t>
  </si>
  <si>
    <t>Lavender</t>
  </si>
  <si>
    <t>lavender.ai</t>
  </si>
  <si>
    <t>Lavender.ai provides businesses with state-of-the-art artificial intelligence solutions to enhance funnel by automating customer interactions and delivering personalized and efficient support in emails.</t>
  </si>
  <si>
    <t>Lensa</t>
  </si>
  <si>
    <t>prisma-ai.com</t>
  </si>
  <si>
    <t>This editing software enables users to create stunning visuals in a fraction of the time.</t>
  </si>
  <si>
    <t>Let's Enhance. io</t>
  </si>
  <si>
    <t>letsenhance.io</t>
  </si>
  <si>
    <t>Let's Enhance is an online tool that utilizes advanced AI algorithms to enhance and upscale your photos, resulting in improved image quality, noise reduction, and enhanced colors and details.</t>
  </si>
  <si>
    <t>lnworld</t>
  </si>
  <si>
    <t>Make ingame NPCs more human like increasing player engagement and immersion.</t>
  </si>
  <si>
    <t>Looka</t>
  </si>
  <si>
    <t>looka.com</t>
  </si>
  <si>
    <t>Looka is a personal designer. It makes logos in minutes and brings your branding to life</t>
  </si>
  <si>
    <t>Luna</t>
  </si>
  <si>
    <t>luna.ai</t>
  </si>
  <si>
    <t>Luna’s AI revolutionizes the way you find leads and engage with them by suggesting highly personalized emails that get results.</t>
  </si>
  <si>
    <t>MadgicX</t>
  </si>
  <si>
    <t>madgicx.com</t>
  </si>
  <si>
    <t>Ad performance tool that maximizes ad spend by focusing on ad optimization with instant audits, and advanced tracking and automation</t>
  </si>
  <si>
    <t>Mark Copy AI</t>
  </si>
  <si>
    <t>markcopy.ai</t>
  </si>
  <si>
    <t>AI-powered platform providing advanced document automation solutions.</t>
  </si>
  <si>
    <t>MarketingBlocks AI</t>
  </si>
  <si>
    <t>hey.marketingblocks.ai</t>
  </si>
  <si>
    <t>AI assistant for your marketing assets</t>
  </si>
  <si>
    <t>Maverick</t>
  </si>
  <si>
    <t>trymaverick.com</t>
  </si>
  <si>
    <t>Make your video messages more personal with this ecommerce tool</t>
  </si>
  <si>
    <t>💎💎💎💎💎</t>
  </si>
  <si>
    <t>MeetRecord</t>
  </si>
  <si>
    <t>meetrecord.com</t>
  </si>
  <si>
    <t>Use AI insight to evaluate individual sales calls or analyze conversations across teams to get in-depth insights on how your sales reps performed, understand patterns of high performing sales reps and get feedback on what can be improved.</t>
  </si>
  <si>
    <t>Microsoft Bing</t>
  </si>
  <si>
    <t>bing.com/?/ai</t>
  </si>
  <si>
    <t>Your new AI search engine</t>
  </si>
  <si>
    <t>Midjourney</t>
  </si>
  <si>
    <t>midjourney.com</t>
  </si>
  <si>
    <t>Create an art in discord</t>
  </si>
  <si>
    <t>Mindgrasp</t>
  </si>
  <si>
    <t>mindgrasp.ai</t>
  </si>
  <si>
    <t>This AI will help you take minutes and notes, faster than ever</t>
  </si>
  <si>
    <t>Mirage</t>
  </si>
  <si>
    <t>mirageml.com</t>
  </si>
  <si>
    <t>AI-powered 3D generative design platform for creatives.</t>
  </si>
  <si>
    <t>Monster Mash</t>
  </si>
  <si>
    <t>monstermash.zone</t>
  </si>
  <si>
    <t>Media transformer from 2D to 3D to animation</t>
  </si>
  <si>
    <t>Mostly AI</t>
  </si>
  <si>
    <t>mostly.ai</t>
  </si>
  <si>
    <t>Mostly.ai is a state-of-the-art platform that provides sophisticated data anonymization solutions using AI technology</t>
  </si>
  <si>
    <t>Motion App</t>
  </si>
  <si>
    <t>usemotion.com</t>
  </si>
  <si>
    <t>Uses AI to intelligently plan your day, schedule meetings, and build the perfect to-do list</t>
  </si>
  <si>
    <t>MOVE Ai</t>
  </si>
  <si>
    <t>move.ai</t>
  </si>
  <si>
    <t>AI-powered platform that extracts movement in a video</t>
  </si>
  <si>
    <t>Mubert</t>
  </si>
  <si>
    <t>mubert.com</t>
  </si>
  <si>
    <t>Mubert is a generative music streaming platform providing unique audio experiences.</t>
  </si>
  <si>
    <t>Musico</t>
  </si>
  <si>
    <t>musi-co.com/listen</t>
  </si>
  <si>
    <t>Listen and create music with Ai.</t>
  </si>
  <si>
    <t>Mutable</t>
  </si>
  <si>
    <t>mutable.ai</t>
  </si>
  <si>
    <t>Allows users to seamlessly incorporate AI into their current workflows and procedures, resulting in greater efficiency.</t>
  </si>
  <si>
    <t>Myko AI</t>
  </si>
  <si>
    <t>myko.ai</t>
  </si>
  <si>
    <t>Highly-tailored spreadsheet helper to maximize productivity.</t>
  </si>
  <si>
    <t>Namelix</t>
  </si>
  <si>
    <t>namelix.com</t>
  </si>
  <si>
    <t>Namelix offers automated business name generation for branding.</t>
  </si>
  <si>
    <t>Network AI</t>
  </si>
  <si>
    <t>wonsulting.com/networkai</t>
  </si>
  <si>
    <t>An online platform that connects individuals and businesses to a global network of vetted professionals and organizations to help them grow and succeed.</t>
  </si>
  <si>
    <t>neural.love</t>
  </si>
  <si>
    <t>Enhance your image, video, and even your audio with this AI tool</t>
  </si>
  <si>
    <t>Neuroflash</t>
  </si>
  <si>
    <t>neuroflash.com</t>
  </si>
  <si>
    <t>Create content faster in different languages</t>
  </si>
  <si>
    <t>NightCafe</t>
  </si>
  <si>
    <t>creator.nightcafe.studio</t>
  </si>
  <si>
    <t>AI tool to create an image</t>
  </si>
  <si>
    <t>Notably</t>
  </si>
  <si>
    <t>notably.ai</t>
  </si>
  <si>
    <t>Notably.ai provides a variety of AI-based tools to improve data analysis and decision-making for both individuals and businesses, utilizing advanced algorithms and an easy-to-use interface to extract insights from large datasets and identify patterns.</t>
  </si>
  <si>
    <t>Notion AI</t>
  </si>
  <si>
    <t>www.notion.so</t>
  </si>
  <si>
    <t>Notion.ai offers a wide array of AI-based solutions to help businesses simplify their operations, automate monotonous tasks, and improve their decision-making abilities, whether it's for customer service, Marketing , or other purposes.</t>
  </si>
  <si>
    <t>NovelAI</t>
  </si>
  <si>
    <t>novelai.net</t>
  </si>
  <si>
    <t>NovelAI is an AI-powered platform for automating novel writing.</t>
  </si>
  <si>
    <t>Omnivers Audio2Face</t>
  </si>
  <si>
    <t>nvidia.com/en-us/omniverse</t>
  </si>
  <si>
    <t>Omniverse Audio2Face is a real-time facial animation tool for audio-driven lip sync and facial expression.</t>
  </si>
  <si>
    <t>Originality.AI</t>
  </si>
  <si>
    <t>originality.ai</t>
  </si>
  <si>
    <t>AI-powered originality verification to combat plagiarism.</t>
  </si>
  <si>
    <t>Otter.ai</t>
  </si>
  <si>
    <t>otter.ai</t>
  </si>
  <si>
    <t>Enhance your work performance by utilizing an AI-driven program that can create modifiable, sharable transcripts from your conferences.</t>
  </si>
  <si>
    <t>PDFMonkey</t>
  </si>
  <si>
    <t>pdfmonkey.io</t>
  </si>
  <si>
    <t>Automates your PDF generation, provides a dashboard to manage templates, and helps genereate documents</t>
  </si>
  <si>
    <t>Perplexity</t>
  </si>
  <si>
    <t>perplexity.ai</t>
  </si>
  <si>
    <t>Search engine for people on the go. Fast, reliable, and properly cited.</t>
  </si>
  <si>
    <t>Phind</t>
  </si>
  <si>
    <t>phind.com</t>
  </si>
  <si>
    <t>Search engine for developers</t>
  </si>
  <si>
    <t>PhotoRoom</t>
  </si>
  <si>
    <t>photoroom.com</t>
  </si>
  <si>
    <t>PhotoRoom is a powerful photo editing app that allows users to create stunning photos with ease.</t>
  </si>
  <si>
    <t>Pi</t>
  </si>
  <si>
    <t>pi.ai/talk</t>
  </si>
  <si>
    <t>Pi is your personal AI designed to have your emotional well being in mind while answering your queries and tasks</t>
  </si>
  <si>
    <t>Pictory</t>
  </si>
  <si>
    <t>pictory.ai</t>
  </si>
  <si>
    <t>Let this AI search old clips and create a video based from your prompt</t>
  </si>
  <si>
    <t>Podcastle</t>
  </si>
  <si>
    <t>podcastle.ai</t>
  </si>
  <si>
    <t>AI-driven podcast platform for easy audio content creation &amp; distribution.</t>
  </si>
  <si>
    <t>Poised</t>
  </si>
  <si>
    <t>poised.com</t>
  </si>
  <si>
    <t>Modern and helpful way to ace any meetings.</t>
  </si>
  <si>
    <t>Predis.ai</t>
  </si>
  <si>
    <t>predis.ai</t>
  </si>
  <si>
    <t>Predis.ai is an AI-powered social media post generator that helps brands create engaging content quickly and easily.</t>
  </si>
  <si>
    <t>Prisma</t>
  </si>
  <si>
    <t>AI-powered platform that makes your photos look more picturesque and edit videos</t>
  </si>
  <si>
    <t>ProfilePicture.AI</t>
  </si>
  <si>
    <t>profilepicture.ai</t>
  </si>
  <si>
    <t>Online platform to create custom profile pictures with AI.</t>
  </si>
  <si>
    <t>promptoMANIA</t>
  </si>
  <si>
    <t>promptomania.com</t>
  </si>
  <si>
    <t>PromptoMania is an online platform offering prompts and challenges to unleash creativity.</t>
  </si>
  <si>
    <t>PropertyPen</t>
  </si>
  <si>
    <t>try.magictools.ai</t>
  </si>
  <si>
    <t>Make your property listing more attractive with this copywriting tool</t>
  </si>
  <si>
    <t>Quickchat AI</t>
  </si>
  <si>
    <t>quickchat.ai</t>
  </si>
  <si>
    <t>AI-powered messaging platform providing intelligent conversations with customers.</t>
  </si>
  <si>
    <t>Quillbot AI</t>
  </si>
  <si>
    <t>quillbot.com</t>
  </si>
  <si>
    <t>Quillbot is an AI-powered paraphrasing tool for improving writing.</t>
  </si>
  <si>
    <t>Rawshorts</t>
  </si>
  <si>
    <t>rawshorts.com</t>
  </si>
  <si>
    <t>Rawshorts gives you the ability to autoomatically create captivating videos and customize it by utilizing an intuitive editor and a wide range of customizable visuals.</t>
  </si>
  <si>
    <t>Readyplayer</t>
  </si>
  <si>
    <t>readyplayer.me</t>
  </si>
  <si>
    <t>Create highly-personalized characters to help increase retention and engagement with this tool</t>
  </si>
  <si>
    <t>Reclaim.ai</t>
  </si>
  <si>
    <t>reclaim.ai</t>
  </si>
  <si>
    <t>Reclaim is an AI scheduling automation app that finds the best time for your meetings, tasks, habits, &amp; breaks.</t>
  </si>
  <si>
    <t>Remesh</t>
  </si>
  <si>
    <t>remesh.ai</t>
  </si>
  <si>
    <t>Remesh is an AI-driven platform for conducting market research and gathering insights through real-time conversations.</t>
  </si>
  <si>
    <t>Replicate</t>
  </si>
  <si>
    <t>replicate.com</t>
  </si>
  <si>
    <t>Replicate digitally transforms your photo to a new one based on a prompt</t>
  </si>
  <si>
    <t>Replika</t>
  </si>
  <si>
    <t>replika.com</t>
  </si>
  <si>
    <t>Talk to your own chatbot</t>
  </si>
  <si>
    <t>Replit</t>
  </si>
  <si>
    <t>replit.com/site/ghostwriter</t>
  </si>
  <si>
    <t>AI assisted code generator in making your next software</t>
  </si>
  <si>
    <t>Reply.io</t>
  </si>
  <si>
    <t>reply.io</t>
  </si>
  <si>
    <t>An email helper to create human-like response</t>
  </si>
  <si>
    <t>Repurpose.io</t>
  </si>
  <si>
    <t>repurpose.io</t>
  </si>
  <si>
    <t>Quickly and easily create new content based from existing content.</t>
  </si>
  <si>
    <t>Resemble AI</t>
  </si>
  <si>
    <t>resemble.ai</t>
  </si>
  <si>
    <t>Resemble AI is an AI-driven platform that creates custom, realistic AI voices for various applications.</t>
  </si>
  <si>
    <t>Roam Around</t>
  </si>
  <si>
    <t>roamaround.io</t>
  </si>
  <si>
    <t>Uses AI to plan out an entire travel itinerary for you, anywhere in the world!</t>
  </si>
  <si>
    <t>Runway</t>
  </si>
  <si>
    <t>runwayml.com</t>
  </si>
  <si>
    <t>AI tool for video editing needs</t>
  </si>
  <si>
    <t>Scholarcy</t>
  </si>
  <si>
    <t>scholarcy.com</t>
  </si>
  <si>
    <t>Scholarcy utilizes artificial intelligence to extract essential information from academic papers and present it in a simplified and readable format</t>
  </si>
  <si>
    <t>Seamless.ai</t>
  </si>
  <si>
    <t>seamless.ai</t>
  </si>
  <si>
    <t>AI sales lead tool that finds verified cell phones, emails, and direct dials for anyone you need to sell to</t>
  </si>
  <si>
    <t>Semanticscholar</t>
  </si>
  <si>
    <t>semanticscholar.org</t>
  </si>
  <si>
    <t>Reading scientific research made easier.</t>
  </si>
  <si>
    <t>Sendpotion</t>
  </si>
  <si>
    <t>sendpotion.com</t>
  </si>
  <si>
    <t>Automates lip-syncing to evergreen videos that you create for your business</t>
  </si>
  <si>
    <t>SEO.ai</t>
  </si>
  <si>
    <t>seo.ai</t>
  </si>
  <si>
    <t>AI-driven platform for creating SEO-optimized copy rapidly.</t>
  </si>
  <si>
    <t>Simplified</t>
  </si>
  <si>
    <t>simplified.com</t>
  </si>
  <si>
    <t>Software to maximize efficiency and collaboration in businesses.</t>
  </si>
  <si>
    <t>SlidesAI</t>
  </si>
  <si>
    <t>slidesai.io</t>
  </si>
  <si>
    <t>SlidesAI provides automated AI-driven presentations with creative designs.</t>
  </si>
  <si>
    <t>Smartly.io</t>
  </si>
  <si>
    <t>smartly.io</t>
  </si>
  <si>
    <t>Smartly.io is an AI-driven platform for optimizing social advertising campaigns.</t>
  </si>
  <si>
    <t>Snipd</t>
  </si>
  <si>
    <t>snipd.com</t>
  </si>
  <si>
    <t>Lessens the time listening to podcasts</t>
  </si>
  <si>
    <t>Social Comments GPT</t>
  </si>
  <si>
    <t>social-comments-gpt.com</t>
  </si>
  <si>
    <t>Social Comments GPT is a Chrome Extension that automatically generates comments for social media platforms to save time and effort.</t>
  </si>
  <si>
    <t>Soundful</t>
  </si>
  <si>
    <t>soundful.com</t>
  </si>
  <si>
    <t>Modern sound therapy platform for improved emotional and mental wellbeing.</t>
  </si>
  <si>
    <t>Soundraw</t>
  </si>
  <si>
    <t>soundraw.io</t>
  </si>
  <si>
    <t>Creates AI-generated music. royalty-free</t>
  </si>
  <si>
    <t>Stable Diffusion</t>
  </si>
  <si>
    <t>stablediffusionweb.com</t>
  </si>
  <si>
    <t>Stablediffusionweb.com provides a variety of web development and design services, such as website building, upkeep, and enhancement, with personalized solutions and a team of skilled experts, all accessible through a user-friendly interface.</t>
  </si>
  <si>
    <t>Steve Ai</t>
  </si>
  <si>
    <t>steve.ai</t>
  </si>
  <si>
    <t>AI-driven customer service platform that creates animated videos</t>
  </si>
  <si>
    <t>StockGPT</t>
  </si>
  <si>
    <t>askstockgpt.com</t>
  </si>
  <si>
    <t>AI-based stock market prediction platform providing reliable forecasts and analysis.</t>
  </si>
  <si>
    <t>Superb AI</t>
  </si>
  <si>
    <t>superb-ai.com</t>
  </si>
  <si>
    <t>Superb AI provides an AI-driven data labeling platform for creating high-quality training data sets.</t>
  </si>
  <si>
    <t>Supercreator.ai</t>
  </si>
  <si>
    <t>supercreator.ai</t>
  </si>
  <si>
    <t>AI-powered platform to create, customize and share content quickly and easily.</t>
  </si>
  <si>
    <t>Superhuman</t>
  </si>
  <si>
    <t>superhuman.com</t>
  </si>
  <si>
    <t>Superhuman.com is a website that prioritizes productivity and provides an efficient email client that enhances users' workflow and productivity by offering advanced features such as quick search, personalized keyboard shortcuts, and email scheduling.</t>
  </si>
  <si>
    <t>SuperMeme</t>
  </si>
  <si>
    <t>supermeme.ai</t>
  </si>
  <si>
    <t>Help people create and share memes quickly and easily.</t>
  </si>
  <si>
    <t>Surfer SEO</t>
  </si>
  <si>
    <t>surferseo.com</t>
  </si>
  <si>
    <t>Its comprehensive features enable users to analyze and optimize their website's content, making it more visible to search engines and increasing its chances of ranking higher in search results.</t>
  </si>
  <si>
    <t>Synthesys Studio</t>
  </si>
  <si>
    <t>synthesys.io</t>
  </si>
  <si>
    <t>Modern music creation platform providing powerful tools to create, record and collaborate on music projects.</t>
  </si>
  <si>
    <t>Targum Video</t>
  </si>
  <si>
    <t>targum.video</t>
  </si>
  <si>
    <t>Make videos easier to understand, any language it might be.</t>
  </si>
  <si>
    <t>Taskade</t>
  </si>
  <si>
    <t>taskade.com/generate</t>
  </si>
  <si>
    <t>AI solutions at your fingertip.</t>
  </si>
  <si>
    <t>The Oasis</t>
  </si>
  <si>
    <t>theoasis.com</t>
  </si>
  <si>
    <t>This voice to text tool can improve your writing.</t>
  </si>
  <si>
    <t>Timebolt</t>
  </si>
  <si>
    <t>timebolt.io</t>
  </si>
  <si>
    <t>Save more time listening to podcasts</t>
  </si>
  <si>
    <t>TLDR this</t>
  </si>
  <si>
    <t>tldrthis.com</t>
  </si>
  <si>
    <t>Simplify lengthy articles and news stories into concise paragraphs, making it easy for users to understand the main points without reading the entire text.</t>
  </si>
  <si>
    <t>Tome</t>
  </si>
  <si>
    <t>tome.app</t>
  </si>
  <si>
    <t>Modern creative platform for digital storytellers to create and share stories.</t>
  </si>
  <si>
    <t>tribescaler</t>
  </si>
  <si>
    <t>tribescaler.com</t>
  </si>
  <si>
    <t>AI to make your Twitter account better</t>
  </si>
  <si>
    <t>Twelve Labs</t>
  </si>
  <si>
    <t>twelvelabs.io</t>
  </si>
  <si>
    <t>Search anything in a video</t>
  </si>
  <si>
    <t>UBIAI</t>
  </si>
  <si>
    <t>ubiai.tools</t>
  </si>
  <si>
    <t>Turn your information to data and train your AI how to use it</t>
  </si>
  <si>
    <t>UiPath</t>
  </si>
  <si>
    <t>uipath.com</t>
  </si>
  <si>
    <t>UiPath is a leading robotic process automation platform that helps businesses automate repetitive tasks.</t>
  </si>
  <si>
    <t>uizard</t>
  </si>
  <si>
    <t>uizard.io</t>
  </si>
  <si>
    <t>Uizard.io provides a unique solution for creating user interfaces that does not require coding skills, making it a useful resource for both designers and developers.</t>
  </si>
  <si>
    <t>Veed.IO</t>
  </si>
  <si>
    <t>www.veed.io</t>
  </si>
  <si>
    <t>Professional videos at your fingertips.</t>
  </si>
  <si>
    <t>Viable</t>
  </si>
  <si>
    <t>askviable.com</t>
  </si>
  <si>
    <t>Analyze customer feedback and reply faster</t>
  </si>
  <si>
    <t>vidIQ</t>
  </si>
  <si>
    <t>vidiq.com</t>
  </si>
  <si>
    <t>vidIQ is an innovative tool to optimize video performance and maximize reach for youtube</t>
  </si>
  <si>
    <t>Vidyo.AI</t>
  </si>
  <si>
    <t>vidyo.ai</t>
  </si>
  <si>
    <t>Vidyo.AI lets you create produce multiple versions of your footage quickly.</t>
  </si>
  <si>
    <t>Vocal Remover</t>
  </si>
  <si>
    <t>vocalremover.org</t>
  </si>
  <si>
    <t>Software to remove vocals from audio, leaving only instruments and background music.</t>
  </si>
  <si>
    <t>Voiceflow</t>
  </si>
  <si>
    <t>voiceflow.com</t>
  </si>
  <si>
    <t>Voiceflow is a platform to create voice apps with a visual editor.</t>
  </si>
  <si>
    <t>Voicemod</t>
  </si>
  <si>
    <t>voicemod.net</t>
  </si>
  <si>
    <t>Voicemod is an online voice changer offering real-time voice transformation for online communication.</t>
  </si>
  <si>
    <t>Wallet</t>
  </si>
  <si>
    <t>wallet.ai</t>
  </si>
  <si>
    <t>Make data driven decision on managing your finances in this AI tool</t>
  </si>
  <si>
    <t>Warmer.ai</t>
  </si>
  <si>
    <t>warmer.ai</t>
  </si>
  <si>
    <t>Uses AI email personalization to write your email outreach and increase replies</t>
  </si>
  <si>
    <t>Wave.Video</t>
  </si>
  <si>
    <t>wave.video</t>
  </si>
  <si>
    <t>Wave.Video is an all-in-one video marketing platform for creating, editing, and sharing engaging videos for social media, websites, and more.</t>
  </si>
  <si>
    <t>Waymark</t>
  </si>
  <si>
    <t>waymark.com</t>
  </si>
  <si>
    <t>Use music based from your brand. Powerful tool for your branding and advertisement needs.</t>
  </si>
  <si>
    <t>WellSaid</t>
  </si>
  <si>
    <t>wellsaidlabs.com</t>
  </si>
  <si>
    <t>WellSaid is a speech analytics platform that uses AI to create a human-like voice for your recording</t>
  </si>
  <si>
    <t>WonderDynamics</t>
  </si>
  <si>
    <t>wonderdynamics.com</t>
  </si>
  <si>
    <t>AI tool that automatically animates, lights, and composes CG characters into a live-action scene</t>
  </si>
  <si>
    <t>Wordtune</t>
  </si>
  <si>
    <t>wordtune.com</t>
  </si>
  <si>
    <t>Wordtune is a cutting-edge website that provides an AI-based writing assistant to assist users in enhancing their writing abilities, expanding their vocabulary, and conveying their thoughts more effectively.</t>
  </si>
  <si>
    <t>Writesonic</t>
  </si>
  <si>
    <t>writesonic.com</t>
  </si>
  <si>
    <t>With its cutting-edge AI technology, Writesonic.com offers a distinctive writing platform that can assist users in improving their writing abilities by providing a variety of writing tools and resources to create captivating and persuasive content quickly.</t>
  </si>
  <si>
    <t>Xembly</t>
  </si>
  <si>
    <t>xembly.com</t>
  </si>
  <si>
    <t>Be more efficient and precise in dealing information with your team let Xembly handle your meetings.</t>
  </si>
  <si>
    <t>Yepic</t>
  </si>
  <si>
    <t>yepic.ai</t>
  </si>
  <si>
    <t>Instantly turns text into professional videos for just about anything you can think of</t>
  </si>
  <si>
    <t>*List updated every month</t>
  </si>
  <si>
    <t>Filter By Category ----------&gt;</t>
  </si>
  <si>
    <t>Chat</t>
  </si>
  <si>
    <t>🤩 - Free/With Trial
💎- Monthly Subscription/OTP</t>
  </si>
  <si>
    <r>
      <rPr>
        <i/>
        <sz val="9"/>
        <color theme="1"/>
        <rFont val="Arial"/>
      </rPr>
      <t xml:space="preserve">Need some help with our awesome List of AI Tools? 
</t>
    </r>
    <r>
      <rPr>
        <b/>
        <i/>
        <sz val="9"/>
        <color theme="1"/>
        <rFont val="Arial"/>
      </rPr>
      <t xml:space="preserve">Email us at support@botbuilders.com
</t>
    </r>
    <r>
      <rPr>
        <i/>
        <sz val="9"/>
        <color theme="1"/>
        <rFont val="Arial"/>
      </rPr>
      <t xml:space="preserve">
We've got your back!</t>
    </r>
  </si>
  <si>
    <t>All</t>
  </si>
  <si>
    <r>
      <rPr>
        <i/>
        <sz val="9"/>
        <color theme="1"/>
        <rFont val="Arial"/>
      </rPr>
      <t xml:space="preserve">Need some help with our awesome List of AI Tools? 
</t>
    </r>
    <r>
      <rPr>
        <b/>
        <i/>
        <sz val="9"/>
        <color theme="1"/>
        <rFont val="Arial"/>
      </rPr>
      <t xml:space="preserve">Email us at support@botbuilders.com
</t>
    </r>
    <r>
      <rPr>
        <i/>
        <sz val="9"/>
        <color theme="1"/>
        <rFont val="Arial"/>
      </rPr>
      <t xml:space="preserve">
We've got your back!</t>
    </r>
  </si>
  <si>
    <t>t</t>
  </si>
  <si>
    <t>Media.io</t>
  </si>
  <si>
    <t>https://www.opus.pro/</t>
  </si>
  <si>
    <t>10 tools in one. Upload videos to create 10 viral video clips with captions</t>
  </si>
  <si>
    <t>2short.ai</t>
  </si>
  <si>
    <t>http://2short.ai/</t>
  </si>
  <si>
    <t>similar to opus. create reels from videos</t>
  </si>
  <si>
    <t>Quillbot</t>
  </si>
  <si>
    <t>https://quillbot.com/</t>
  </si>
  <si>
    <t>AI text rephrase paraphraser chrome extension</t>
  </si>
  <si>
    <t>free</t>
  </si>
  <si>
    <t>Heygen.com</t>
  </si>
  <si>
    <t>create digital twin to make videos with script</t>
  </si>
  <si>
    <t>https://youtu.be/7phZp1McLmk?si=Xj-VmeRxTZ3GRpIF</t>
  </si>
  <si>
    <t>relume.io</t>
  </si>
  <si>
    <t>Website built with AI. Wireframes and copy</t>
  </si>
  <si>
    <t>Mixo.io</t>
  </si>
  <si>
    <t>mixo.io</t>
  </si>
  <si>
    <t>Design one page website</t>
  </si>
  <si>
    <t>firefly.adobe.com</t>
  </si>
  <si>
    <t>free image creator</t>
  </si>
  <si>
    <t>gamma.app</t>
  </si>
  <si>
    <t>presentations</t>
  </si>
  <si>
    <t xml:space="preserve">Make music </t>
  </si>
  <si>
    <t>Yoodli</t>
  </si>
  <si>
    <t>https://app.yoodli.ai/</t>
  </si>
  <si>
    <t>free public speaking coach</t>
  </si>
  <si>
    <t>Goblin.tools</t>
  </si>
  <si>
    <t>https://goblin.tools/</t>
  </si>
  <si>
    <t>Breaks anything into smaller tasks. Good for systems</t>
  </si>
  <si>
    <t>https://klap.app/</t>
  </si>
  <si>
    <t>Turn videos into viral shorts</t>
  </si>
  <si>
    <t>https://www.spikes.studio/</t>
  </si>
  <si>
    <t>getmunch.com</t>
  </si>
  <si>
    <t>Extract the most engaging and impactful clips from your long-form videos using Munch, the #1 AI video repurposing platform</t>
  </si>
  <si>
    <t>synthesia.io</t>
  </si>
  <si>
    <t>veed.io</t>
  </si>
  <si>
    <t>video creation</t>
  </si>
  <si>
    <t>bhuman.ai</t>
  </si>
  <si>
    <t>rask.ai</t>
  </si>
  <si>
    <t>Maximize your impact by localizing and repurposing marketing videos, lectures, podcasts, and more</t>
  </si>
  <si>
    <t>https://60sec.site/</t>
  </si>
  <si>
    <t>Build online presence in seconds</t>
  </si>
  <si>
    <t>durable.co</t>
  </si>
  <si>
    <t>AI that builds a website for you.</t>
  </si>
  <si>
    <t>10web.io</t>
  </si>
  <si>
    <t>Get your business online in 30 seconds with the #1 AI website builder and marketing platform.</t>
  </si>
  <si>
    <t>ai.mobirise.com</t>
  </si>
  <si>
    <t>sendsteps.com</t>
  </si>
  <si>
    <t>Experience the best way to create a presentation: with AI</t>
  </si>
  <si>
    <t>Sendsteps.ai does the writing, design and storytelling, leaving you with nothing to do but present</t>
  </si>
  <si>
    <t>Create polished presentations and docs faster.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</si>
</sst>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0"/>
      <color rgb="FF000000"/>
      <name val="Arial"/>
      <scheme val="minor"/>
    </font>
    <font>
      <sz val="10"/>
      <color theme="1"/>
      <name val="Arial"/>
      <scheme val="minor"/>
    </font>
    <font>
      <b/>
      <sz val="11"/>
      <color rgb="FFFFFFFF"/>
      <name val="Arial"/>
      <scheme val="minor"/>
    </font>
    <font>
      <sz val="12"/>
      <color theme="1"/>
      <name val="Arial"/>
      <scheme val="minor"/>
    </font>
    <font>
      <sz val="12"/>
      <color theme="1"/>
      <name val="Arial"/>
    </font>
    <font>
      <i/>
      <sz val="7"/>
      <color theme="1"/>
      <name val="Arial"/>
      <scheme val="minor"/>
    </font>
    <font>
      <b/>
      <sz val="11"/>
      <color theme="1"/>
      <name val="Arial"/>
      <scheme val="minor"/>
    </font>
    <font>
      <sz val="12"/>
      <color rgb="FF000000"/>
      <name val="Arial"/>
    </font>
    <font>
      <sz val="9"/>
      <color theme="1"/>
      <name val="Arial"/>
      <scheme val="minor"/>
    </font>
    <font>
      <sz val="11"/>
      <color theme="1"/>
      <name val="Arial"/>
      <scheme val="minor"/>
    </font>
    <font>
      <b/>
      <sz val="11"/>
      <color theme="1"/>
      <name val="Lexend"/>
    </font>
    <font>
      <sz val="10"/>
      <color theme="1"/>
      <name val="Arial"/>
    </font>
    <font>
      <sz val="10"/>
      <color rgb="FF0000FF"/>
      <name val="Arial"/>
    </font>
    <font>
      <sz val="7"/>
      <color theme="1"/>
      <name val="Arial"/>
      <scheme val="minor"/>
    </font>
    <font>
      <i/>
      <sz val="9"/>
      <color theme="1"/>
      <name val="Arial"/>
      <scheme val="minor"/>
    </font>
    <font>
      <sz val="10"/>
      <color rgb="FFFFFFFF"/>
      <name val="Arial"/>
      <scheme val="minor"/>
    </font>
    <font>
      <sz val="10"/>
      <color rgb="FFFFFFFF"/>
      <name val="Arial"/>
    </font>
    <font>
      <sz val="12"/>
      <name val="Arial"/>
    </font>
    <font>
      <u/>
      <sz val="10"/>
      <color rgb="FF0000FF"/>
      <name val="Arial"/>
    </font>
    <font>
      <u/>
      <sz val="10"/>
      <color rgb="FF0000FF"/>
      <name val="Arial"/>
    </font>
    <font>
      <sz val="10"/>
      <color rgb="FF000000"/>
      <name val="Arial"/>
      <scheme val="minor"/>
    </font>
    <font>
      <sz val="10"/>
      <color rgb="FF020617"/>
      <name val="__Poppins_ec188a"/>
    </font>
    <font>
      <i/>
      <sz val="9"/>
      <color theme="1"/>
      <name val="Arial"/>
    </font>
    <font>
      <b/>
      <i/>
      <sz val="9"/>
      <color theme="1"/>
      <name val="Arial"/>
    </font>
  </fonts>
  <fills count="10">
    <fill>
      <patternFill patternType="none"/>
    </fill>
    <fill>
      <patternFill patternType="gray125"/>
    </fill>
    <fill>
      <patternFill patternType="solid">
        <fgColor rgb="FF3C78D8"/>
        <bgColor rgb="FF3C78D8"/>
      </patternFill>
    </fill>
    <fill>
      <patternFill patternType="solid">
        <fgColor rgb="FFFCE5CD"/>
        <bgColor rgb="FFFCE5CD"/>
      </patternFill>
    </fill>
    <fill>
      <patternFill patternType="solid">
        <fgColor rgb="FFFFF2CC"/>
        <bgColor rgb="FFFFF2CC"/>
      </patternFill>
    </fill>
    <fill>
      <patternFill patternType="solid">
        <fgColor rgb="FFF6B26B"/>
        <bgColor rgb="FFF6B26B"/>
      </patternFill>
    </fill>
    <fill>
      <patternFill patternType="solid">
        <fgColor rgb="FFFFFFFF"/>
        <bgColor rgb="FFFFFFFF"/>
      </patternFill>
    </fill>
    <fill>
      <patternFill patternType="solid">
        <fgColor rgb="FF9FC5E8"/>
        <bgColor rgb="FF9FC5E8"/>
      </patternFill>
    </fill>
    <fill>
      <patternFill patternType="solid">
        <fgColor rgb="FFCFE2F3"/>
        <bgColor rgb="FFCFE2F3"/>
      </patternFill>
    </fill>
    <fill>
      <patternFill patternType="solid">
        <fgColor rgb="FFF1F5F9"/>
        <bgColor rgb="FFF1F5F9"/>
      </patternFill>
    </fill>
  </fills>
  <borders count="4">
    <border>
      <left/>
      <right/>
      <top/>
      <bottom/>
      <diagonal/>
    </border>
    <border>
      <left/>
      <right/>
      <top style="thick">
        <color rgb="FFFFFFFF"/>
      </top>
      <bottom style="thin">
        <color rgb="FFFFFFFF"/>
      </bottom>
      <diagonal/>
    </border>
    <border>
      <left style="thin">
        <color rgb="FFCCCCCC"/>
      </left>
      <right style="thin">
        <color rgb="FFCCCCCC"/>
      </right>
      <top style="thin">
        <color rgb="FFCCCCCC"/>
      </top>
      <bottom style="thin">
        <color rgb="FFCCCCCC"/>
      </bottom>
      <diagonal/>
    </border>
    <border>
      <left/>
      <right style="thin">
        <color rgb="FFCCCCCC"/>
      </right>
      <top style="thin">
        <color rgb="FFCCCCCC"/>
      </top>
      <bottom style="thin">
        <color rgb="FFCCCCCC"/>
      </bottom>
      <diagonal/>
    </border>
  </borders>
  <cellStyleXfs count="1">
    <xf numFmtId="0" fontId="0" fillId="0" borderId="0"/>
  </cellStyleXfs>
  <cellXfs count="62">
    <xf numFmtId="0" fontId="0" fillId="0" borderId="0" xfId="0"/>
    <xf numFmtId="0" fontId="1" fillId="0" borderId="0" xfId="0" applyFont="1"/>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2" fillId="2" borderId="1" xfId="0" applyFont="1" applyFill="1" applyBorder="1" applyAlignment="1">
      <alignment horizontal="center" wrapText="1"/>
    </xf>
    <xf numFmtId="49" fontId="3" fillId="0" borderId="0" xfId="0" applyNumberFormat="1" applyFont="1" applyAlignment="1">
      <alignment vertical="center"/>
    </xf>
    <xf numFmtId="0" fontId="4" fillId="3" borderId="0" xfId="0" applyFont="1" applyFill="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center" vertical="center"/>
    </xf>
    <xf numFmtId="0" fontId="4" fillId="4" borderId="0" xfId="0" applyFont="1" applyFill="1" applyAlignment="1">
      <alignment horizontal="center" vertical="center"/>
    </xf>
    <xf numFmtId="0" fontId="4" fillId="5" borderId="0" xfId="0" applyFont="1" applyFill="1" applyAlignment="1">
      <alignment horizontal="center" vertical="center"/>
    </xf>
    <xf numFmtId="0" fontId="4" fillId="6" borderId="0" xfId="0" applyFont="1" applyFill="1" applyAlignment="1">
      <alignment horizontal="center" vertical="center"/>
    </xf>
    <xf numFmtId="0" fontId="1" fillId="6" borderId="0" xfId="0" applyFont="1" applyFill="1" applyAlignment="1">
      <alignment horizontal="center" vertical="center"/>
    </xf>
    <xf numFmtId="0" fontId="1" fillId="0" borderId="0" xfId="0" applyFont="1" applyAlignment="1">
      <alignment wrapText="1"/>
    </xf>
    <xf numFmtId="0" fontId="1" fillId="0" borderId="0" xfId="0" applyFont="1" applyAlignment="1">
      <alignment horizontal="center"/>
    </xf>
    <xf numFmtId="0" fontId="1" fillId="0" borderId="0" xfId="0" applyFont="1" applyAlignment="1">
      <alignment horizontal="center" vertical="center"/>
    </xf>
    <xf numFmtId="0" fontId="8" fillId="7" borderId="0" xfId="0" applyFont="1" applyFill="1" applyAlignment="1">
      <alignment horizontal="right" vertical="center" wrapText="1"/>
    </xf>
    <xf numFmtId="0" fontId="9" fillId="0" borderId="0" xfId="0" applyFont="1" applyAlignment="1">
      <alignment horizontal="center" wrapText="1"/>
    </xf>
    <xf numFmtId="0" fontId="6" fillId="8" borderId="0" xfId="0" applyFont="1" applyFill="1" applyAlignment="1">
      <alignment horizontal="center" vertical="center" wrapText="1"/>
    </xf>
    <xf numFmtId="0" fontId="10" fillId="8" borderId="0" xfId="0" applyFont="1" applyFill="1" applyAlignment="1">
      <alignment horizontal="center" vertical="center" wrapText="1"/>
    </xf>
    <xf numFmtId="0" fontId="11" fillId="6" borderId="0" xfId="0" applyFont="1" applyFill="1" applyAlignment="1">
      <alignment horizontal="center" wrapText="1"/>
    </xf>
    <xf numFmtId="0" fontId="3" fillId="0" borderId="2" xfId="0" applyFont="1" applyBorder="1" applyAlignment="1">
      <alignment horizontal="left" vertical="center"/>
    </xf>
    <xf numFmtId="0" fontId="3" fillId="0" borderId="2" xfId="0" applyFont="1" applyBorder="1" applyAlignment="1">
      <alignment horizontal="center" vertical="center"/>
    </xf>
    <xf numFmtId="0" fontId="12" fillId="0" borderId="2" xfId="0" applyFont="1" applyBorder="1" applyAlignment="1">
      <alignment vertical="center" wrapText="1"/>
    </xf>
    <xf numFmtId="0" fontId="9" fillId="0" borderId="2" xfId="0" applyFont="1" applyBorder="1" applyAlignment="1">
      <alignment horizontal="left" vertical="center" wrapText="1"/>
    </xf>
    <xf numFmtId="0" fontId="1" fillId="0" borderId="2" xfId="0" applyFont="1" applyBorder="1" applyAlignment="1">
      <alignment horizontal="center" vertical="center"/>
    </xf>
    <xf numFmtId="0" fontId="11" fillId="6" borderId="2" xfId="0" applyFont="1" applyFill="1" applyBorder="1" applyAlignment="1">
      <alignment horizontal="center" wrapText="1"/>
    </xf>
    <xf numFmtId="0" fontId="1" fillId="0" borderId="2" xfId="0" applyFont="1" applyBorder="1"/>
    <xf numFmtId="0" fontId="1" fillId="0" borderId="2" xfId="0" applyFont="1" applyBorder="1" applyAlignment="1">
      <alignment vertical="center" wrapText="1"/>
    </xf>
    <xf numFmtId="0" fontId="3" fillId="0" borderId="0" xfId="0" applyFont="1" applyAlignment="1">
      <alignment horizontal="left" vertical="center"/>
    </xf>
    <xf numFmtId="0" fontId="1" fillId="0" borderId="0" xfId="0" applyFont="1" applyAlignment="1">
      <alignment vertical="center" wrapText="1"/>
    </xf>
    <xf numFmtId="0" fontId="9" fillId="0" borderId="0" xfId="0" applyFont="1" applyAlignment="1">
      <alignment horizontal="left" vertical="center" wrapText="1"/>
    </xf>
    <xf numFmtId="0" fontId="13" fillId="0" borderId="0" xfId="0" applyFont="1" applyAlignment="1">
      <alignment horizontal="center" vertical="center"/>
    </xf>
    <xf numFmtId="0" fontId="1" fillId="0" borderId="3" xfId="0" applyFont="1" applyBorder="1"/>
    <xf numFmtId="0" fontId="15" fillId="6" borderId="0" xfId="0" applyFont="1" applyFill="1" applyAlignment="1">
      <alignment horizontal="left" vertical="center"/>
    </xf>
    <xf numFmtId="0" fontId="16" fillId="6" borderId="0" xfId="0" applyFont="1" applyFill="1" applyAlignment="1">
      <alignment horizontal="left" vertical="center" wrapText="1"/>
    </xf>
    <xf numFmtId="0" fontId="15" fillId="6" borderId="0" xfId="0" applyFont="1" applyFill="1" applyAlignment="1">
      <alignment horizontal="center" vertical="center"/>
    </xf>
    <xf numFmtId="0" fontId="16" fillId="6" borderId="0" xfId="0" applyFont="1" applyFill="1" applyAlignment="1">
      <alignment horizontal="left" vertical="center"/>
    </xf>
    <xf numFmtId="0" fontId="16" fillId="6" borderId="0" xfId="0" applyFont="1" applyFill="1" applyAlignment="1">
      <alignment vertical="center" wrapText="1"/>
    </xf>
    <xf numFmtId="0" fontId="15" fillId="6" borderId="0" xfId="0" applyFont="1" applyFill="1" applyAlignment="1">
      <alignment horizontal="left" vertical="center" wrapText="1"/>
    </xf>
    <xf numFmtId="0" fontId="15" fillId="6" borderId="0" xfId="0" applyFont="1" applyFill="1"/>
    <xf numFmtId="0" fontId="15" fillId="6" borderId="0" xfId="0" applyFont="1" applyFill="1" applyAlignment="1">
      <alignment vertical="center" wrapText="1"/>
    </xf>
    <xf numFmtId="49" fontId="6" fillId="8" borderId="0" xfId="0" applyNumberFormat="1" applyFont="1" applyFill="1" applyAlignment="1">
      <alignment horizontal="center" vertical="center" wrapText="1"/>
    </xf>
    <xf numFmtId="49" fontId="3" fillId="0" borderId="2" xfId="0" applyNumberFormat="1" applyFont="1" applyBorder="1" applyAlignment="1">
      <alignment horizontal="left" vertical="center"/>
    </xf>
    <xf numFmtId="49" fontId="17" fillId="0" borderId="2" xfId="0" applyNumberFormat="1" applyFont="1" applyBorder="1" applyAlignment="1">
      <alignment horizontal="left" vertical="center"/>
    </xf>
    <xf numFmtId="49" fontId="3" fillId="0" borderId="0" xfId="0" applyNumberFormat="1" applyFont="1" applyAlignment="1">
      <alignment horizontal="left" vertical="center"/>
    </xf>
    <xf numFmtId="49" fontId="15" fillId="6" borderId="0" xfId="0" applyNumberFormat="1" applyFont="1" applyFill="1" applyAlignment="1">
      <alignment horizontal="left" vertical="center"/>
    </xf>
    <xf numFmtId="49" fontId="16" fillId="6" borderId="0" xfId="0" applyNumberFormat="1" applyFont="1" applyFill="1" applyAlignment="1">
      <alignment horizontal="left" vertical="center"/>
    </xf>
    <xf numFmtId="0" fontId="18" fillId="0" borderId="0" xfId="0" applyFont="1"/>
    <xf numFmtId="0" fontId="19" fillId="0" borderId="0" xfId="0" applyFont="1"/>
    <xf numFmtId="0" fontId="20" fillId="0" borderId="0" xfId="0" applyFont="1"/>
    <xf numFmtId="0" fontId="21" fillId="9" borderId="0" xfId="0" applyFont="1" applyFill="1" applyAlignment="1">
      <alignment horizontal="center"/>
    </xf>
    <xf numFmtId="0" fontId="1" fillId="0" borderId="0" xfId="0" applyFont="1"/>
    <xf numFmtId="0" fontId="0" fillId="0" borderId="0" xfId="0"/>
    <xf numFmtId="0" fontId="5" fillId="0" borderId="0" xfId="0" applyFont="1" applyAlignment="1">
      <alignment horizontal="right" vertical="center"/>
    </xf>
    <xf numFmtId="0" fontId="6" fillId="7" borderId="0" xfId="0" applyFont="1" applyFill="1" applyAlignment="1">
      <alignment horizontal="center" vertical="center" wrapText="1"/>
    </xf>
    <xf numFmtId="0" fontId="7" fillId="7" borderId="0" xfId="0" applyFont="1" applyFill="1" applyAlignment="1">
      <alignment horizontal="center" vertical="center" wrapText="1"/>
    </xf>
    <xf numFmtId="0" fontId="1" fillId="0" borderId="0" xfId="0" applyFont="1" applyAlignment="1">
      <alignment horizontal="right" vertical="center" wrapText="1"/>
    </xf>
    <xf numFmtId="0" fontId="14" fillId="0" borderId="0" xfId="0" applyFont="1" applyAlignment="1">
      <alignment horizontal="right" vertical="center" wrapText="1"/>
    </xf>
    <xf numFmtId="49" fontId="1" fillId="0" borderId="0" xfId="0" applyNumberFormat="1" applyFont="1" applyAlignment="1">
      <alignment horizontal="right" vertical="center" wrapText="1"/>
    </xf>
    <xf numFmtId="49" fontId="14" fillId="0" borderId="0" xfId="0" applyNumberFormat="1" applyFont="1" applyAlignment="1">
      <alignment horizontal="right" vertical="center" wrapText="1"/>
    </xf>
  </cellXfs>
  <cellStyles count="1">
    <cellStyle name="Normal" xfId="0" builtinId="0"/>
  </cellStyles>
  <dxfs count="12">
    <dxf>
      <font>
        <color rgb="FFFFFFFF"/>
      </font>
      <fill>
        <patternFill patternType="solid">
          <fgColor rgb="FFB45F06"/>
          <bgColor rgb="FFB45F06"/>
        </patternFill>
      </fill>
    </dxf>
    <dxf>
      <fill>
        <patternFill patternType="solid">
          <fgColor rgb="FFF6B26B"/>
          <bgColor rgb="FFF6B26B"/>
        </patternFill>
      </fill>
    </dxf>
    <dxf>
      <fill>
        <patternFill patternType="solid">
          <fgColor rgb="FFFCE5CD"/>
          <bgColor rgb="FFFCE5CD"/>
        </patternFill>
      </fill>
    </dxf>
    <dxf>
      <fill>
        <patternFill patternType="solid">
          <fgColor rgb="FFFFF2CC"/>
          <bgColor rgb="FFFFF2CC"/>
        </patternFill>
      </fill>
    </dxf>
    <dxf>
      <fill>
        <patternFill patternType="solid">
          <fgColor rgb="FFF9CB9C"/>
          <bgColor rgb="FFF9CB9C"/>
        </patternFill>
      </fill>
    </dxf>
    <dxf>
      <fill>
        <patternFill patternType="solid">
          <fgColor rgb="FFE69138"/>
          <bgColor rgb="FFE69138"/>
        </patternFill>
      </fill>
    </dxf>
    <dxf>
      <fill>
        <patternFill patternType="solid">
          <fgColor rgb="FFFFF2CC"/>
          <bgColor rgb="FFFFF2CC"/>
        </patternFill>
      </fill>
    </dxf>
    <dxf>
      <fill>
        <patternFill patternType="solid">
          <fgColor rgb="FFFCE5CD"/>
          <bgColor rgb="FFFCE5CD"/>
        </patternFill>
      </fill>
    </dxf>
    <dxf>
      <fill>
        <patternFill patternType="solid">
          <fgColor rgb="FFF6B26B"/>
          <bgColor rgb="FFF6B26B"/>
        </patternFill>
      </fill>
    </dxf>
    <dxf>
      <font>
        <color rgb="FFFFFFFF"/>
      </font>
      <fill>
        <patternFill patternType="solid">
          <fgColor rgb="FFB45F06"/>
          <bgColor rgb="FFB45F06"/>
        </patternFill>
      </fill>
    </dxf>
    <dxf>
      <fill>
        <patternFill patternType="solid">
          <fgColor rgb="FFF6B26B"/>
          <bgColor rgb="FFF6B26B"/>
        </patternFill>
      </fill>
    </dxf>
    <dxf>
      <fill>
        <patternFill patternType="solid">
          <fgColor rgb="FFFCE5CD"/>
          <bgColor rgb="FFFCE5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0</xdr:colOff>
      <xdr:row>217</xdr:row>
      <xdr:rowOff>0</xdr:rowOff>
    </xdr:from>
    <xdr:ext cx="1724025" cy="66675"/>
    <xdr:pic>
      <xdr:nvPicPr>
        <xdr:cNvPr id="3" name="image1.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3</xdr:col>
      <xdr:colOff>0</xdr:colOff>
      <xdr:row>244</xdr:row>
      <xdr:rowOff>0</xdr:rowOff>
    </xdr:from>
    <xdr:ext cx="676275" cy="200025"/>
    <xdr:pic>
      <xdr:nvPicPr>
        <xdr:cNvPr id="2" name="image3.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244</xdr:row>
      <xdr:rowOff>0</xdr:rowOff>
    </xdr:from>
    <xdr:ext cx="676275" cy="200025"/>
    <xdr:pic>
      <xdr:nvPicPr>
        <xdr:cNvPr id="2" name="image3.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17" Type="http://schemas.openxmlformats.org/officeDocument/2006/relationships/hyperlink" Target="http://heygen.com/" TargetMode="External"/><Relationship Id="rId21" Type="http://schemas.openxmlformats.org/officeDocument/2006/relationships/hyperlink" Target="http://replika.com/" TargetMode="External"/><Relationship Id="rId63" Type="http://schemas.openxmlformats.org/officeDocument/2006/relationships/hyperlink" Target="http://certainly.io/" TargetMode="External"/><Relationship Id="rId159" Type="http://schemas.openxmlformats.org/officeDocument/2006/relationships/hyperlink" Target="http://murf.ai/" TargetMode="External"/><Relationship Id="rId170" Type="http://schemas.openxmlformats.org/officeDocument/2006/relationships/hyperlink" Target="https://www.notion.so/" TargetMode="External"/><Relationship Id="rId226" Type="http://schemas.openxmlformats.org/officeDocument/2006/relationships/hyperlink" Target="http://seo.ai/" TargetMode="External"/><Relationship Id="rId268" Type="http://schemas.openxmlformats.org/officeDocument/2006/relationships/hyperlink" Target="http://askviable.com/" TargetMode="External"/><Relationship Id="rId32" Type="http://schemas.openxmlformats.org/officeDocument/2006/relationships/hyperlink" Target="http://aiscreenwriter.com/" TargetMode="External"/><Relationship Id="rId74" Type="http://schemas.openxmlformats.org/officeDocument/2006/relationships/hyperlink" Target="http://compose.ai/" TargetMode="External"/><Relationship Id="rId128" Type="http://schemas.openxmlformats.org/officeDocument/2006/relationships/hyperlink" Target="http://jasper.ai/" TargetMode="External"/><Relationship Id="rId5" Type="http://schemas.openxmlformats.org/officeDocument/2006/relationships/hyperlink" Target="http://beta.character.ai/" TargetMode="External"/><Relationship Id="rId181" Type="http://schemas.openxmlformats.org/officeDocument/2006/relationships/hyperlink" Target="http://perplexity.ai/" TargetMode="External"/><Relationship Id="rId237" Type="http://schemas.openxmlformats.org/officeDocument/2006/relationships/hyperlink" Target="http://speechify.com/" TargetMode="External"/><Relationship Id="rId279" Type="http://schemas.openxmlformats.org/officeDocument/2006/relationships/hyperlink" Target="http://wellsaidlabs.com/" TargetMode="External"/><Relationship Id="rId43" Type="http://schemas.openxmlformats.org/officeDocument/2006/relationships/hyperlink" Target="http://apollo.io/" TargetMode="External"/><Relationship Id="rId139" Type="http://schemas.openxmlformats.org/officeDocument/2006/relationships/hyperlink" Target="http://logoai.com/" TargetMode="External"/><Relationship Id="rId85" Type="http://schemas.openxmlformats.org/officeDocument/2006/relationships/hyperlink" Target="http://cresta.com/" TargetMode="External"/><Relationship Id="rId150" Type="http://schemas.openxmlformats.org/officeDocument/2006/relationships/hyperlink" Target="http://meetrecord.com/" TargetMode="External"/><Relationship Id="rId171" Type="http://schemas.openxmlformats.org/officeDocument/2006/relationships/hyperlink" Target="http://novelai.net/" TargetMode="External"/><Relationship Id="rId192" Type="http://schemas.openxmlformats.org/officeDocument/2006/relationships/hyperlink" Target="http://profilepicture.ai/" TargetMode="External"/><Relationship Id="rId206" Type="http://schemas.openxmlformats.org/officeDocument/2006/relationships/hyperlink" Target="http://replicastudios.com/" TargetMode="External"/><Relationship Id="rId227" Type="http://schemas.openxmlformats.org/officeDocument/2006/relationships/hyperlink" Target="http://seo.ai/" TargetMode="External"/><Relationship Id="rId248" Type="http://schemas.openxmlformats.org/officeDocument/2006/relationships/hyperlink" Target="http://supercreator.ai/" TargetMode="External"/><Relationship Id="rId269" Type="http://schemas.openxmlformats.org/officeDocument/2006/relationships/hyperlink" Target="http://vidiq.com/" TargetMode="External"/><Relationship Id="rId12" Type="http://schemas.openxmlformats.org/officeDocument/2006/relationships/hyperlink" Target="https://www.genei.io/" TargetMode="External"/><Relationship Id="rId33" Type="http://schemas.openxmlformats.org/officeDocument/2006/relationships/hyperlink" Target="http://ailabtools.com/" TargetMode="External"/><Relationship Id="rId108" Type="http://schemas.openxmlformats.org/officeDocument/2006/relationships/hyperlink" Target="http://fireflies.ai/" TargetMode="External"/><Relationship Id="rId129" Type="http://schemas.openxmlformats.org/officeDocument/2006/relationships/hyperlink" Target="http://kaiber.ai/" TargetMode="External"/><Relationship Id="rId280" Type="http://schemas.openxmlformats.org/officeDocument/2006/relationships/hyperlink" Target="http://wonderdynamics.com/" TargetMode="External"/><Relationship Id="rId54" Type="http://schemas.openxmlformats.org/officeDocument/2006/relationships/hyperlink" Target="http://axiom.ai/" TargetMode="External"/><Relationship Id="rId75" Type="http://schemas.openxmlformats.org/officeDocument/2006/relationships/hyperlink" Target="http://compose.ai/" TargetMode="External"/><Relationship Id="rId96" Type="http://schemas.openxmlformats.org/officeDocument/2006/relationships/hyperlink" Target="http://docuchat.io/" TargetMode="External"/><Relationship Id="rId140" Type="http://schemas.openxmlformats.org/officeDocument/2006/relationships/hyperlink" Target="http://looka.com/" TargetMode="External"/><Relationship Id="rId161" Type="http://schemas.openxmlformats.org/officeDocument/2006/relationships/hyperlink" Target="http://musi-co.com/listen" TargetMode="External"/><Relationship Id="rId182" Type="http://schemas.openxmlformats.org/officeDocument/2006/relationships/hyperlink" Target="http://phind.com/" TargetMode="External"/><Relationship Id="rId217" Type="http://schemas.openxmlformats.org/officeDocument/2006/relationships/hyperlink" Target="http://rokoko.com/" TargetMode="External"/><Relationship Id="rId6" Type="http://schemas.openxmlformats.org/officeDocument/2006/relationships/hyperlink" Target="http://chat.openai.com/" TargetMode="External"/><Relationship Id="rId238" Type="http://schemas.openxmlformats.org/officeDocument/2006/relationships/hyperlink" Target="http://speechmatics.com/" TargetMode="External"/><Relationship Id="rId259" Type="http://schemas.openxmlformats.org/officeDocument/2006/relationships/hyperlink" Target="http://tldrthis.com/" TargetMode="External"/><Relationship Id="rId23" Type="http://schemas.openxmlformats.org/officeDocument/2006/relationships/hyperlink" Target="http://adcreative.ai/" TargetMode="External"/><Relationship Id="rId119" Type="http://schemas.openxmlformats.org/officeDocument/2006/relationships/hyperlink" Target="http://humata.ai/" TargetMode="External"/><Relationship Id="rId270" Type="http://schemas.openxmlformats.org/officeDocument/2006/relationships/hyperlink" Target="http://vidyo.ai/" TargetMode="External"/><Relationship Id="rId44" Type="http://schemas.openxmlformats.org/officeDocument/2006/relationships/hyperlink" Target="http://platform.archesai.com/" TargetMode="External"/><Relationship Id="rId65" Type="http://schemas.openxmlformats.org/officeDocument/2006/relationships/hyperlink" Target="http://chat.openai.com/" TargetMode="External"/><Relationship Id="rId86" Type="http://schemas.openxmlformats.org/officeDocument/2006/relationships/hyperlink" Target="http://customgpt.ai/" TargetMode="External"/><Relationship Id="rId130" Type="http://schemas.openxmlformats.org/officeDocument/2006/relationships/hyperlink" Target="http://krisp.ai/" TargetMode="External"/><Relationship Id="rId151" Type="http://schemas.openxmlformats.org/officeDocument/2006/relationships/hyperlink" Target="https://www.bing.com/?/ai" TargetMode="External"/><Relationship Id="rId172" Type="http://schemas.openxmlformats.org/officeDocument/2006/relationships/hyperlink" Target="https://www.nvidia.com/en-us/omniverse/" TargetMode="External"/><Relationship Id="rId193" Type="http://schemas.openxmlformats.org/officeDocument/2006/relationships/hyperlink" Target="http://profilepicture.ai/" TargetMode="External"/><Relationship Id="rId207" Type="http://schemas.openxmlformats.org/officeDocument/2006/relationships/hyperlink" Target="http://replicate.com/" TargetMode="External"/><Relationship Id="rId228" Type="http://schemas.openxmlformats.org/officeDocument/2006/relationships/hyperlink" Target="http://simplified.com/" TargetMode="External"/><Relationship Id="rId249" Type="http://schemas.openxmlformats.org/officeDocument/2006/relationships/hyperlink" Target="http://supercreator.ai/" TargetMode="External"/><Relationship Id="rId13" Type="http://schemas.openxmlformats.org/officeDocument/2006/relationships/hyperlink" Target="https://www.gong.io/" TargetMode="External"/><Relationship Id="rId109" Type="http://schemas.openxmlformats.org/officeDocument/2006/relationships/hyperlink" Target="http://flexclip.com/" TargetMode="External"/><Relationship Id="rId260" Type="http://schemas.openxmlformats.org/officeDocument/2006/relationships/hyperlink" Target="http://tribescaler.com/" TargetMode="External"/><Relationship Id="rId281" Type="http://schemas.openxmlformats.org/officeDocument/2006/relationships/hyperlink" Target="http://wordtune.com/" TargetMode="External"/><Relationship Id="rId34" Type="http://schemas.openxmlformats.org/officeDocument/2006/relationships/hyperlink" Target="http://aimi.fm/" TargetMode="External"/><Relationship Id="rId55" Type="http://schemas.openxmlformats.org/officeDocument/2006/relationships/hyperlink" Target="https://gemini.google.com/" TargetMode="External"/><Relationship Id="rId76" Type="http://schemas.openxmlformats.org/officeDocument/2006/relationships/hyperlink" Target="http://usecontext.io/" TargetMode="External"/><Relationship Id="rId97" Type="http://schemas.openxmlformats.org/officeDocument/2006/relationships/hyperlink" Target="http://donotpay.com/" TargetMode="External"/><Relationship Id="rId120" Type="http://schemas.openxmlformats.org/officeDocument/2006/relationships/hyperlink" Target="http://humata.ai/" TargetMode="External"/><Relationship Id="rId141" Type="http://schemas.openxmlformats.org/officeDocument/2006/relationships/hyperlink" Target="http://lovo.ai/" TargetMode="External"/><Relationship Id="rId7" Type="http://schemas.openxmlformats.org/officeDocument/2006/relationships/hyperlink" Target="http://chatgpt4google.com/" TargetMode="External"/><Relationship Id="rId162" Type="http://schemas.openxmlformats.org/officeDocument/2006/relationships/hyperlink" Target="http://musixmatch.com/" TargetMode="External"/><Relationship Id="rId183" Type="http://schemas.openxmlformats.org/officeDocument/2006/relationships/hyperlink" Target="http://photoroom.com/" TargetMode="External"/><Relationship Id="rId218" Type="http://schemas.openxmlformats.org/officeDocument/2006/relationships/hyperlink" Target="http://runwayml.com/" TargetMode="External"/><Relationship Id="rId239" Type="http://schemas.openxmlformats.org/officeDocument/2006/relationships/hyperlink" Target="http://stablediffusionweb.com/" TargetMode="External"/><Relationship Id="rId250" Type="http://schemas.openxmlformats.org/officeDocument/2006/relationships/hyperlink" Target="http://superhuman.com/" TargetMode="External"/><Relationship Id="rId271" Type="http://schemas.openxmlformats.org/officeDocument/2006/relationships/hyperlink" Target="http://vidyo.ai/" TargetMode="External"/><Relationship Id="rId24" Type="http://schemas.openxmlformats.org/officeDocument/2006/relationships/hyperlink" Target="http://adcreative.ai/" TargetMode="External"/><Relationship Id="rId45" Type="http://schemas.openxmlformats.org/officeDocument/2006/relationships/hyperlink" Target="http://artbreeder.com/" TargetMode="External"/><Relationship Id="rId66" Type="http://schemas.openxmlformats.org/officeDocument/2006/relationships/hyperlink" Target="http://chatgpt4google.com/" TargetMode="External"/><Relationship Id="rId87" Type="http://schemas.openxmlformats.org/officeDocument/2006/relationships/hyperlink" Target="https://labs.openai.com/" TargetMode="External"/><Relationship Id="rId110" Type="http://schemas.openxmlformats.org/officeDocument/2006/relationships/hyperlink" Target="http://flowgpt.com/" TargetMode="External"/><Relationship Id="rId131" Type="http://schemas.openxmlformats.org/officeDocument/2006/relationships/hyperlink" Target="http://langotalk.org/" TargetMode="External"/><Relationship Id="rId152" Type="http://schemas.openxmlformats.org/officeDocument/2006/relationships/hyperlink" Target="http://midjourney.com/" TargetMode="External"/><Relationship Id="rId173" Type="http://schemas.openxmlformats.org/officeDocument/2006/relationships/hyperlink" Target="http://chat.openai.com/" TargetMode="External"/><Relationship Id="rId194" Type="http://schemas.openxmlformats.org/officeDocument/2006/relationships/hyperlink" Target="http://promptomania.com/" TargetMode="External"/><Relationship Id="rId208" Type="http://schemas.openxmlformats.org/officeDocument/2006/relationships/hyperlink" Target="http://replika.com/" TargetMode="External"/><Relationship Id="rId229" Type="http://schemas.openxmlformats.org/officeDocument/2006/relationships/hyperlink" Target="http://slidesai.io/" TargetMode="External"/><Relationship Id="rId240" Type="http://schemas.openxmlformats.org/officeDocument/2006/relationships/hyperlink" Target="http://stablediffusionweb.com/" TargetMode="External"/><Relationship Id="rId261" Type="http://schemas.openxmlformats.org/officeDocument/2006/relationships/hyperlink" Target="http://twelvelabs.io/" TargetMode="External"/><Relationship Id="rId14" Type="http://schemas.openxmlformats.org/officeDocument/2006/relationships/hyperlink" Target="http://huggingface.co/" TargetMode="External"/><Relationship Id="rId35" Type="http://schemas.openxmlformats.org/officeDocument/2006/relationships/hyperlink" Target="http://aitax.com/" TargetMode="External"/><Relationship Id="rId56" Type="http://schemas.openxmlformats.org/officeDocument/2006/relationships/hyperlink" Target="http://beatoven.ai/" TargetMode="External"/><Relationship Id="rId77" Type="http://schemas.openxmlformats.org/officeDocument/2006/relationships/hyperlink" Target="http://figma.com/community/plugin/1184099018479632867/Contentinator" TargetMode="External"/><Relationship Id="rId100" Type="http://schemas.openxmlformats.org/officeDocument/2006/relationships/hyperlink" Target="https://eightfold.ai/" TargetMode="External"/><Relationship Id="rId282" Type="http://schemas.openxmlformats.org/officeDocument/2006/relationships/hyperlink" Target="http://ask.writer.com/" TargetMode="External"/><Relationship Id="rId8" Type="http://schemas.openxmlformats.org/officeDocument/2006/relationships/hyperlink" Target="http://chatgptwriter.ai/" TargetMode="External"/><Relationship Id="rId98" Type="http://schemas.openxmlformats.org/officeDocument/2006/relationships/hyperlink" Target="http://dreamhouseai.com/" TargetMode="External"/><Relationship Id="rId121" Type="http://schemas.openxmlformats.org/officeDocument/2006/relationships/hyperlink" Target="http://hypotenuse.ai/" TargetMode="External"/><Relationship Id="rId142" Type="http://schemas.openxmlformats.org/officeDocument/2006/relationships/hyperlink" Target="http://lumen5.com/" TargetMode="External"/><Relationship Id="rId163" Type="http://schemas.openxmlformats.org/officeDocument/2006/relationships/hyperlink" Target="http://mutable.ai/" TargetMode="External"/><Relationship Id="rId184" Type="http://schemas.openxmlformats.org/officeDocument/2006/relationships/hyperlink" Target="http://pi.ai/talk" TargetMode="External"/><Relationship Id="rId219" Type="http://schemas.openxmlformats.org/officeDocument/2006/relationships/hyperlink" Target="http://runwayml.com/" TargetMode="External"/><Relationship Id="rId230" Type="http://schemas.openxmlformats.org/officeDocument/2006/relationships/hyperlink" Target="http://smartly.io/" TargetMode="External"/><Relationship Id="rId251" Type="http://schemas.openxmlformats.org/officeDocument/2006/relationships/hyperlink" Target="http://supermeme.ai/" TargetMode="External"/><Relationship Id="rId25" Type="http://schemas.openxmlformats.org/officeDocument/2006/relationships/hyperlink" Target="http://adept.ai/" TargetMode="External"/><Relationship Id="rId46" Type="http://schemas.openxmlformats.org/officeDocument/2006/relationships/hyperlink" Target="http://assemblyai.com/" TargetMode="External"/><Relationship Id="rId67" Type="http://schemas.openxmlformats.org/officeDocument/2006/relationships/hyperlink" Target="http://chatgptwriter.ai/" TargetMode="External"/><Relationship Id="rId272" Type="http://schemas.openxmlformats.org/officeDocument/2006/relationships/hyperlink" Target="http://vocalremover.org/" TargetMode="External"/><Relationship Id="rId88" Type="http://schemas.openxmlformats.org/officeDocument/2006/relationships/hyperlink" Target="http://ddevi.com/" TargetMode="External"/><Relationship Id="rId111" Type="http://schemas.openxmlformats.org/officeDocument/2006/relationships/hyperlink" Target="http://contentatscale.ai/ai-content-detector" TargetMode="External"/><Relationship Id="rId132" Type="http://schemas.openxmlformats.org/officeDocument/2006/relationships/hyperlink" Target="http://lavender.ai/" TargetMode="External"/><Relationship Id="rId153" Type="http://schemas.openxmlformats.org/officeDocument/2006/relationships/hyperlink" Target="http://mindgrasp.ai/" TargetMode="External"/><Relationship Id="rId174" Type="http://schemas.openxmlformats.org/officeDocument/2006/relationships/hyperlink" Target="http://originality.ai/" TargetMode="External"/><Relationship Id="rId195" Type="http://schemas.openxmlformats.org/officeDocument/2006/relationships/hyperlink" Target="http://promptstacks.com/" TargetMode="External"/><Relationship Id="rId209" Type="http://schemas.openxmlformats.org/officeDocument/2006/relationships/hyperlink" Target="http://replit.com/site/ghostwriter" TargetMode="External"/><Relationship Id="rId220" Type="http://schemas.openxmlformats.org/officeDocument/2006/relationships/hyperlink" Target="http://rytr.me/" TargetMode="External"/><Relationship Id="rId241" Type="http://schemas.openxmlformats.org/officeDocument/2006/relationships/hyperlink" Target="http://steve.ai/" TargetMode="External"/><Relationship Id="rId15" Type="http://schemas.openxmlformats.org/officeDocument/2006/relationships/hyperlink" Target="http://idomoo.com/" TargetMode="External"/><Relationship Id="rId36" Type="http://schemas.openxmlformats.org/officeDocument/2006/relationships/hyperlink" Target="http://aiva.ai/" TargetMode="External"/><Relationship Id="rId57" Type="http://schemas.openxmlformats.org/officeDocument/2006/relationships/hyperlink" Target="http://beautiful.ai/" TargetMode="External"/><Relationship Id="rId262" Type="http://schemas.openxmlformats.org/officeDocument/2006/relationships/hyperlink" Target="http://typecast.ai/" TargetMode="External"/><Relationship Id="rId283" Type="http://schemas.openxmlformats.org/officeDocument/2006/relationships/hyperlink" Target="http://writesonic.com/" TargetMode="External"/><Relationship Id="rId78" Type="http://schemas.openxmlformats.org/officeDocument/2006/relationships/hyperlink" Target="http://copy.ai/" TargetMode="External"/><Relationship Id="rId99" Type="http://schemas.openxmlformats.org/officeDocument/2006/relationships/hyperlink" Target="http://easy-peasy.ai/" TargetMode="External"/><Relationship Id="rId101" Type="http://schemas.openxmlformats.org/officeDocument/2006/relationships/hyperlink" Target="http://eilla.ai/" TargetMode="External"/><Relationship Id="rId122" Type="http://schemas.openxmlformats.org/officeDocument/2006/relationships/hyperlink" Target="http://idomoo.com/" TargetMode="External"/><Relationship Id="rId143" Type="http://schemas.openxmlformats.org/officeDocument/2006/relationships/hyperlink" Target="https://luna.ai/" TargetMode="External"/><Relationship Id="rId164" Type="http://schemas.openxmlformats.org/officeDocument/2006/relationships/hyperlink" Target="https://www.myko.ai/" TargetMode="External"/><Relationship Id="rId185" Type="http://schemas.openxmlformats.org/officeDocument/2006/relationships/hyperlink" Target="http://pictory.ai/" TargetMode="External"/><Relationship Id="rId9" Type="http://schemas.openxmlformats.org/officeDocument/2006/relationships/hyperlink" Target="http://usecontext.io/" TargetMode="External"/><Relationship Id="rId210" Type="http://schemas.openxmlformats.org/officeDocument/2006/relationships/hyperlink" Target="http://reply.io/" TargetMode="External"/><Relationship Id="rId26" Type="http://schemas.openxmlformats.org/officeDocument/2006/relationships/hyperlink" Target="http://adext.ai/" TargetMode="External"/><Relationship Id="rId231" Type="http://schemas.openxmlformats.org/officeDocument/2006/relationships/hyperlink" Target="http://smartly.io/" TargetMode="External"/><Relationship Id="rId252" Type="http://schemas.openxmlformats.org/officeDocument/2006/relationships/hyperlink" Target="http://surferseo.com/" TargetMode="External"/><Relationship Id="rId273" Type="http://schemas.openxmlformats.org/officeDocument/2006/relationships/hyperlink" Target="http://voiceflow.com/" TargetMode="External"/><Relationship Id="rId47" Type="http://schemas.openxmlformats.org/officeDocument/2006/relationships/hyperlink" Target="http://audiostack.ai/" TargetMode="External"/><Relationship Id="rId68" Type="http://schemas.openxmlformats.org/officeDocument/2006/relationships/hyperlink" Target="https://demo.thecheckerai.com/" TargetMode="External"/><Relationship Id="rId89" Type="http://schemas.openxmlformats.org/officeDocument/2006/relationships/hyperlink" Target="http://deciphr.ai/" TargetMode="External"/><Relationship Id="rId112" Type="http://schemas.openxmlformats.org/officeDocument/2006/relationships/hyperlink" Target="https://www.genei.io/" TargetMode="External"/><Relationship Id="rId133" Type="http://schemas.openxmlformats.org/officeDocument/2006/relationships/hyperlink" Target="http://prisma-ai.com/" TargetMode="External"/><Relationship Id="rId154" Type="http://schemas.openxmlformats.org/officeDocument/2006/relationships/hyperlink" Target="http://mirageml.com/" TargetMode="External"/><Relationship Id="rId175" Type="http://schemas.openxmlformats.org/officeDocument/2006/relationships/hyperlink" Target="http://originality.ai/" TargetMode="External"/><Relationship Id="rId196" Type="http://schemas.openxmlformats.org/officeDocument/2006/relationships/hyperlink" Target="http://try.magictools.ai/" TargetMode="External"/><Relationship Id="rId200" Type="http://schemas.openxmlformats.org/officeDocument/2006/relationships/hyperlink" Target="http://readyplayer.me/" TargetMode="External"/><Relationship Id="rId16" Type="http://schemas.openxmlformats.org/officeDocument/2006/relationships/hyperlink" Target="http://langotalk.org/" TargetMode="External"/><Relationship Id="rId221" Type="http://schemas.openxmlformats.org/officeDocument/2006/relationships/hyperlink" Target="http://scholarcy.com/" TargetMode="External"/><Relationship Id="rId242" Type="http://schemas.openxmlformats.org/officeDocument/2006/relationships/hyperlink" Target="http://askstockgpt.com/" TargetMode="External"/><Relationship Id="rId263" Type="http://schemas.openxmlformats.org/officeDocument/2006/relationships/hyperlink" Target="http://uipath.com/" TargetMode="External"/><Relationship Id="rId284" Type="http://schemas.openxmlformats.org/officeDocument/2006/relationships/hyperlink" Target="http://xembly.com/" TargetMode="External"/><Relationship Id="rId37" Type="http://schemas.openxmlformats.org/officeDocument/2006/relationships/hyperlink" Target="http://alethea.ai/" TargetMode="External"/><Relationship Id="rId58" Type="http://schemas.openxmlformats.org/officeDocument/2006/relationships/hyperlink" Target="http://useblackbox.io/" TargetMode="External"/><Relationship Id="rId79" Type="http://schemas.openxmlformats.org/officeDocument/2006/relationships/hyperlink" Target="http://copy.ai/" TargetMode="External"/><Relationship Id="rId102" Type="http://schemas.openxmlformats.org/officeDocument/2006/relationships/hyperlink" Target="http://elai.io/" TargetMode="External"/><Relationship Id="rId123" Type="http://schemas.openxmlformats.org/officeDocument/2006/relationships/hyperlink" Target="http://imagen-ai.com/" TargetMode="External"/><Relationship Id="rId144" Type="http://schemas.openxmlformats.org/officeDocument/2006/relationships/hyperlink" Target="http://lyne.ai/" TargetMode="External"/><Relationship Id="rId90" Type="http://schemas.openxmlformats.org/officeDocument/2006/relationships/hyperlink" Target="https://deepai.org/" TargetMode="External"/><Relationship Id="rId165" Type="http://schemas.openxmlformats.org/officeDocument/2006/relationships/hyperlink" Target="http://namelix.com/" TargetMode="External"/><Relationship Id="rId186" Type="http://schemas.openxmlformats.org/officeDocument/2006/relationships/hyperlink" Target="http://podcastle.ai/" TargetMode="External"/><Relationship Id="rId211" Type="http://schemas.openxmlformats.org/officeDocument/2006/relationships/hyperlink" Target="http://reply.io/" TargetMode="External"/><Relationship Id="rId232" Type="http://schemas.openxmlformats.org/officeDocument/2006/relationships/hyperlink" Target="http://snipd.com/" TargetMode="External"/><Relationship Id="rId253" Type="http://schemas.openxmlformats.org/officeDocument/2006/relationships/hyperlink" Target="http://surferseo.com/ai/" TargetMode="External"/><Relationship Id="rId274" Type="http://schemas.openxmlformats.org/officeDocument/2006/relationships/hyperlink" Target="http://voicemod.net/" TargetMode="External"/><Relationship Id="rId27" Type="http://schemas.openxmlformats.org/officeDocument/2006/relationships/hyperlink" Target="http://podcast.adobe.com/enhance" TargetMode="External"/><Relationship Id="rId48" Type="http://schemas.openxmlformats.org/officeDocument/2006/relationships/hyperlink" Target="http://auphonic.com/" TargetMode="External"/><Relationship Id="rId69" Type="http://schemas.openxmlformats.org/officeDocument/2006/relationships/hyperlink" Target="http://chorus.io/" TargetMode="External"/><Relationship Id="rId113" Type="http://schemas.openxmlformats.org/officeDocument/2006/relationships/hyperlink" Target="http://glean.ai/" TargetMode="External"/><Relationship Id="rId134" Type="http://schemas.openxmlformats.org/officeDocument/2006/relationships/hyperlink" Target="http://leonardo.ai/" TargetMode="External"/><Relationship Id="rId80" Type="http://schemas.openxmlformats.org/officeDocument/2006/relationships/hyperlink" Target="http://copy.ai/" TargetMode="External"/><Relationship Id="rId155" Type="http://schemas.openxmlformats.org/officeDocument/2006/relationships/hyperlink" Target="http://mostly.ai/" TargetMode="External"/><Relationship Id="rId176" Type="http://schemas.openxmlformats.org/officeDocument/2006/relationships/hyperlink" Target="http://originality.ai/" TargetMode="External"/><Relationship Id="rId197" Type="http://schemas.openxmlformats.org/officeDocument/2006/relationships/hyperlink" Target="http://quickchat.ai/" TargetMode="External"/><Relationship Id="rId201" Type="http://schemas.openxmlformats.org/officeDocument/2006/relationships/hyperlink" Target="http://reclaim.ai/" TargetMode="External"/><Relationship Id="rId222" Type="http://schemas.openxmlformats.org/officeDocument/2006/relationships/hyperlink" Target="http://seamless.ai/" TargetMode="External"/><Relationship Id="rId243" Type="http://schemas.openxmlformats.org/officeDocument/2006/relationships/hyperlink" Target="http://stork.ai/" TargetMode="External"/><Relationship Id="rId264" Type="http://schemas.openxmlformats.org/officeDocument/2006/relationships/hyperlink" Target="http://uizard.io/" TargetMode="External"/><Relationship Id="rId285" Type="http://schemas.openxmlformats.org/officeDocument/2006/relationships/hyperlink" Target="http://yepic.ai/" TargetMode="External"/><Relationship Id="rId17" Type="http://schemas.openxmlformats.org/officeDocument/2006/relationships/hyperlink" Target="http://inworld.ai/" TargetMode="External"/><Relationship Id="rId38" Type="http://schemas.openxmlformats.org/officeDocument/2006/relationships/hyperlink" Target="http://altered.ai/" TargetMode="External"/><Relationship Id="rId59" Type="http://schemas.openxmlformats.org/officeDocument/2006/relationships/hyperlink" Target="http://boomy.com/" TargetMode="External"/><Relationship Id="rId103" Type="http://schemas.openxmlformats.org/officeDocument/2006/relationships/hyperlink" Target="https://elicit.com/" TargetMode="External"/><Relationship Id="rId124" Type="http://schemas.openxmlformats.org/officeDocument/2006/relationships/hyperlink" Target="http://instantly.ai/" TargetMode="External"/><Relationship Id="rId70" Type="http://schemas.openxmlformats.org/officeDocument/2006/relationships/hyperlink" Target="http://zoominfo.com/products/chorus?ch_source=chorus" TargetMode="External"/><Relationship Id="rId91" Type="http://schemas.openxmlformats.org/officeDocument/2006/relationships/hyperlink" Target="http://deepdreamgenerator.com/" TargetMode="External"/><Relationship Id="rId145" Type="http://schemas.openxmlformats.org/officeDocument/2006/relationships/hyperlink" Target="http://madgicx.com/" TargetMode="External"/><Relationship Id="rId166" Type="http://schemas.openxmlformats.org/officeDocument/2006/relationships/hyperlink" Target="http://naturalreaders.com/online/" TargetMode="External"/><Relationship Id="rId187" Type="http://schemas.openxmlformats.org/officeDocument/2006/relationships/hyperlink" Target="http://poe.com/" TargetMode="External"/><Relationship Id="rId1" Type="http://schemas.openxmlformats.org/officeDocument/2006/relationships/hyperlink" Target="http://agentgpt.reworkd.ai/" TargetMode="External"/><Relationship Id="rId212" Type="http://schemas.openxmlformats.org/officeDocument/2006/relationships/hyperlink" Target="http://repurpose.io/" TargetMode="External"/><Relationship Id="rId233" Type="http://schemas.openxmlformats.org/officeDocument/2006/relationships/hyperlink" Target="http://social-comments-gpt.com/" TargetMode="External"/><Relationship Id="rId254" Type="http://schemas.openxmlformats.org/officeDocument/2006/relationships/hyperlink" Target="http://synthesia.io/" TargetMode="External"/><Relationship Id="rId28" Type="http://schemas.openxmlformats.org/officeDocument/2006/relationships/hyperlink" Target="http://podcast.adobe.com/" TargetMode="External"/><Relationship Id="rId49" Type="http://schemas.openxmlformats.org/officeDocument/2006/relationships/hyperlink" Target="http://autoenhance.ai/" TargetMode="External"/><Relationship Id="rId114" Type="http://schemas.openxmlformats.org/officeDocument/2006/relationships/hyperlink" Target="https://www.gong.io/" TargetMode="External"/><Relationship Id="rId275" Type="http://schemas.openxmlformats.org/officeDocument/2006/relationships/hyperlink" Target="https://wallet.ai/" TargetMode="External"/><Relationship Id="rId60" Type="http://schemas.openxmlformats.org/officeDocument/2006/relationships/hyperlink" Target="http://brancher.ai/" TargetMode="External"/><Relationship Id="rId81" Type="http://schemas.openxmlformats.org/officeDocument/2006/relationships/hyperlink" Target="http://copysmith.ai/" TargetMode="External"/><Relationship Id="rId135" Type="http://schemas.openxmlformats.org/officeDocument/2006/relationships/hyperlink" Target="http://letsenhance.io/" TargetMode="External"/><Relationship Id="rId156" Type="http://schemas.openxmlformats.org/officeDocument/2006/relationships/hyperlink" Target="http://usemotion.com/" TargetMode="External"/><Relationship Id="rId177" Type="http://schemas.openxmlformats.org/officeDocument/2006/relationships/hyperlink" Target="http://otter.ai/" TargetMode="External"/><Relationship Id="rId198" Type="http://schemas.openxmlformats.org/officeDocument/2006/relationships/hyperlink" Target="http://quillbot.com/" TargetMode="External"/><Relationship Id="rId202" Type="http://schemas.openxmlformats.org/officeDocument/2006/relationships/hyperlink" Target="http://reclaim.ai/" TargetMode="External"/><Relationship Id="rId223" Type="http://schemas.openxmlformats.org/officeDocument/2006/relationships/hyperlink" Target="http://seamless.ai/" TargetMode="External"/><Relationship Id="rId244" Type="http://schemas.openxmlformats.org/officeDocument/2006/relationships/hyperlink" Target="http://stork.ai/" TargetMode="External"/><Relationship Id="rId18" Type="http://schemas.openxmlformats.org/officeDocument/2006/relationships/hyperlink" Target="https://www.bing.com/?/ai" TargetMode="External"/><Relationship Id="rId39" Type="http://schemas.openxmlformats.org/officeDocument/2006/relationships/hyperlink" Target="http://amadeuscode.com/app/en" TargetMode="External"/><Relationship Id="rId265" Type="http://schemas.openxmlformats.org/officeDocument/2006/relationships/hyperlink" Target="http://veed.io/" TargetMode="External"/><Relationship Id="rId286" Type="http://schemas.openxmlformats.org/officeDocument/2006/relationships/drawing" Target="../drawings/drawing2.xml"/><Relationship Id="rId50" Type="http://schemas.openxmlformats.org/officeDocument/2006/relationships/hyperlink" Target="http://autoenhance.ai/" TargetMode="External"/><Relationship Id="rId104" Type="http://schemas.openxmlformats.org/officeDocument/2006/relationships/hyperlink" Target="http://evokemusic.ai/" TargetMode="External"/><Relationship Id="rId125" Type="http://schemas.openxmlformats.org/officeDocument/2006/relationships/hyperlink" Target="http://instantly.ai/" TargetMode="External"/><Relationship Id="rId146" Type="http://schemas.openxmlformats.org/officeDocument/2006/relationships/hyperlink" Target="http://makelogoai.com/" TargetMode="External"/><Relationship Id="rId167" Type="http://schemas.openxmlformats.org/officeDocument/2006/relationships/hyperlink" Target="http://wonsulting.com/networkai" TargetMode="External"/><Relationship Id="rId188" Type="http://schemas.openxmlformats.org/officeDocument/2006/relationships/hyperlink" Target="http://poised.com/" TargetMode="External"/><Relationship Id="rId71" Type="http://schemas.openxmlformats.org/officeDocument/2006/relationships/hyperlink" Target="http://cleanvoice.ai/" TargetMode="External"/><Relationship Id="rId92" Type="http://schemas.openxmlformats.org/officeDocument/2006/relationships/hyperlink" Target="http://deepai.org/" TargetMode="External"/><Relationship Id="rId213" Type="http://schemas.openxmlformats.org/officeDocument/2006/relationships/hyperlink" Target="http://repurpose.io/" TargetMode="External"/><Relationship Id="rId234" Type="http://schemas.openxmlformats.org/officeDocument/2006/relationships/hyperlink" Target="http://soundful.com/" TargetMode="External"/><Relationship Id="rId2" Type="http://schemas.openxmlformats.org/officeDocument/2006/relationships/hyperlink" Target="http://platform.archesai.com/" TargetMode="External"/><Relationship Id="rId29" Type="http://schemas.openxmlformats.org/officeDocument/2006/relationships/hyperlink" Target="http://agentgpt.reworkd.ai/" TargetMode="External"/><Relationship Id="rId255" Type="http://schemas.openxmlformats.org/officeDocument/2006/relationships/hyperlink" Target="http://synthesys.io/" TargetMode="External"/><Relationship Id="rId276" Type="http://schemas.openxmlformats.org/officeDocument/2006/relationships/hyperlink" Target="http://warmer.ai/" TargetMode="External"/><Relationship Id="rId40" Type="http://schemas.openxmlformats.org/officeDocument/2006/relationships/hyperlink" Target="http://aws.amazon.com/codewhisperer" TargetMode="External"/><Relationship Id="rId115" Type="http://schemas.openxmlformats.org/officeDocument/2006/relationships/hyperlink" Target="http://grammarly.com/" TargetMode="External"/><Relationship Id="rId136" Type="http://schemas.openxmlformats.org/officeDocument/2006/relationships/hyperlink" Target="http://listnr.ai/" TargetMode="External"/><Relationship Id="rId157" Type="http://schemas.openxmlformats.org/officeDocument/2006/relationships/hyperlink" Target="http://move.ai/" TargetMode="External"/><Relationship Id="rId178" Type="http://schemas.openxmlformats.org/officeDocument/2006/relationships/hyperlink" Target="http://otter.ai/" TargetMode="External"/><Relationship Id="rId61" Type="http://schemas.openxmlformats.org/officeDocument/2006/relationships/hyperlink" Target="http://canva.com/magic-write" TargetMode="External"/><Relationship Id="rId82" Type="http://schemas.openxmlformats.org/officeDocument/2006/relationships/hyperlink" Target="http://coqui.ai/" TargetMode="External"/><Relationship Id="rId199" Type="http://schemas.openxmlformats.org/officeDocument/2006/relationships/hyperlink" Target="http://rawshorts.com/" TargetMode="External"/><Relationship Id="rId203" Type="http://schemas.openxmlformats.org/officeDocument/2006/relationships/hyperlink" Target="http://remesh.ai/" TargetMode="External"/><Relationship Id="rId19" Type="http://schemas.openxmlformats.org/officeDocument/2006/relationships/hyperlink" Target="http://perplexity.ai/" TargetMode="External"/><Relationship Id="rId224" Type="http://schemas.openxmlformats.org/officeDocument/2006/relationships/hyperlink" Target="http://semanticscholar.org/" TargetMode="External"/><Relationship Id="rId245" Type="http://schemas.openxmlformats.org/officeDocument/2006/relationships/hyperlink" Target="http://sudowrite.com/" TargetMode="External"/><Relationship Id="rId266" Type="http://schemas.openxmlformats.org/officeDocument/2006/relationships/hyperlink" Target="http://veed.io/" TargetMode="External"/><Relationship Id="rId30" Type="http://schemas.openxmlformats.org/officeDocument/2006/relationships/hyperlink" Target="https://tools.automator.ai/" TargetMode="External"/><Relationship Id="rId105" Type="http://schemas.openxmlformats.org/officeDocument/2006/relationships/hyperlink" Target="http://fastoutreach.ai/" TargetMode="External"/><Relationship Id="rId126" Type="http://schemas.openxmlformats.org/officeDocument/2006/relationships/hyperlink" Target="http://inworld.ai/" TargetMode="External"/><Relationship Id="rId147" Type="http://schemas.openxmlformats.org/officeDocument/2006/relationships/hyperlink" Target="http://markcopy.ai/" TargetMode="External"/><Relationship Id="rId168" Type="http://schemas.openxmlformats.org/officeDocument/2006/relationships/hyperlink" Target="http://neuroflash.com/" TargetMode="External"/><Relationship Id="rId51" Type="http://schemas.openxmlformats.org/officeDocument/2006/relationships/hyperlink" Target="http://autopod.fm/" TargetMode="External"/><Relationship Id="rId72" Type="http://schemas.openxmlformats.org/officeDocument/2006/relationships/hyperlink" Target="http://codenull.ai/" TargetMode="External"/><Relationship Id="rId93" Type="http://schemas.openxmlformats.org/officeDocument/2006/relationships/hyperlink" Target="http://deepl.com/translator" TargetMode="External"/><Relationship Id="rId189" Type="http://schemas.openxmlformats.org/officeDocument/2006/relationships/hyperlink" Target="http://predis.ai/" TargetMode="External"/><Relationship Id="rId3" Type="http://schemas.openxmlformats.org/officeDocument/2006/relationships/hyperlink" Target="https://gemini.google.com/" TargetMode="External"/><Relationship Id="rId214" Type="http://schemas.openxmlformats.org/officeDocument/2006/relationships/hyperlink" Target="http://resemble.ai/" TargetMode="External"/><Relationship Id="rId235" Type="http://schemas.openxmlformats.org/officeDocument/2006/relationships/hyperlink" Target="http://soundraw.io/" TargetMode="External"/><Relationship Id="rId256" Type="http://schemas.openxmlformats.org/officeDocument/2006/relationships/hyperlink" Target="http://taskade.com/generate" TargetMode="External"/><Relationship Id="rId277" Type="http://schemas.openxmlformats.org/officeDocument/2006/relationships/hyperlink" Target="http://warmer.ai/" TargetMode="External"/><Relationship Id="rId116" Type="http://schemas.openxmlformats.org/officeDocument/2006/relationships/hyperlink" Target="http://gretel.ai/" TargetMode="External"/><Relationship Id="rId137" Type="http://schemas.openxmlformats.org/officeDocument/2006/relationships/hyperlink" Target="http://livereacting.com/" TargetMode="External"/><Relationship Id="rId158" Type="http://schemas.openxmlformats.org/officeDocument/2006/relationships/hyperlink" Target="http://mubert.com/" TargetMode="External"/><Relationship Id="rId20" Type="http://schemas.openxmlformats.org/officeDocument/2006/relationships/hyperlink" Target="http://readyplayer.me/" TargetMode="External"/><Relationship Id="rId41" Type="http://schemas.openxmlformats.org/officeDocument/2006/relationships/hyperlink" Target="http://anyword.com/" TargetMode="External"/><Relationship Id="rId62" Type="http://schemas.openxmlformats.org/officeDocument/2006/relationships/hyperlink" Target="http://cascadeur.com/" TargetMode="External"/><Relationship Id="rId83" Type="http://schemas.openxmlformats.org/officeDocument/2006/relationships/hyperlink" Target="http://correcto.es/" TargetMode="External"/><Relationship Id="rId179" Type="http://schemas.openxmlformats.org/officeDocument/2006/relationships/hyperlink" Target="http://papercup.com/" TargetMode="External"/><Relationship Id="rId190" Type="http://schemas.openxmlformats.org/officeDocument/2006/relationships/hyperlink" Target="http://predis.ai/" TargetMode="External"/><Relationship Id="rId204" Type="http://schemas.openxmlformats.org/officeDocument/2006/relationships/hyperlink" Target="http://rephrase.ai/" TargetMode="External"/><Relationship Id="rId225" Type="http://schemas.openxmlformats.org/officeDocument/2006/relationships/hyperlink" Target="http://sendpotion.com/" TargetMode="External"/><Relationship Id="rId246" Type="http://schemas.openxmlformats.org/officeDocument/2006/relationships/hyperlink" Target="http://summari.com/" TargetMode="External"/><Relationship Id="rId267" Type="http://schemas.openxmlformats.org/officeDocument/2006/relationships/hyperlink" Target="http://www.veed.io/" TargetMode="External"/><Relationship Id="rId106" Type="http://schemas.openxmlformats.org/officeDocument/2006/relationships/hyperlink" Target="http://fastoutreach.ai/" TargetMode="External"/><Relationship Id="rId127" Type="http://schemas.openxmlformats.org/officeDocument/2006/relationships/hyperlink" Target="https://ironcladapp.com/" TargetMode="External"/><Relationship Id="rId10" Type="http://schemas.openxmlformats.org/officeDocument/2006/relationships/hyperlink" Target="http://customgpt.ai/" TargetMode="External"/><Relationship Id="rId31" Type="http://schemas.openxmlformats.org/officeDocument/2006/relationships/hyperlink" Target="http://portret.ai/" TargetMode="External"/><Relationship Id="rId52" Type="http://schemas.openxmlformats.org/officeDocument/2006/relationships/hyperlink" Target="http://avanz.ai/" TargetMode="External"/><Relationship Id="rId73" Type="http://schemas.openxmlformats.org/officeDocument/2006/relationships/hyperlink" Target="https://codenull.ai/" TargetMode="External"/><Relationship Id="rId94" Type="http://schemas.openxmlformats.org/officeDocument/2006/relationships/hyperlink" Target="http://descript.com/overdub" TargetMode="External"/><Relationship Id="rId148" Type="http://schemas.openxmlformats.org/officeDocument/2006/relationships/hyperlink" Target="https://hey.marketingblocks.ai/" TargetMode="External"/><Relationship Id="rId169" Type="http://schemas.openxmlformats.org/officeDocument/2006/relationships/hyperlink" Target="http://notably.ai/" TargetMode="External"/><Relationship Id="rId4" Type="http://schemas.openxmlformats.org/officeDocument/2006/relationships/hyperlink" Target="http://certainly.io/" TargetMode="External"/><Relationship Id="rId180" Type="http://schemas.openxmlformats.org/officeDocument/2006/relationships/hyperlink" Target="http://pdfmonkey.io/" TargetMode="External"/><Relationship Id="rId215" Type="http://schemas.openxmlformats.org/officeDocument/2006/relationships/hyperlink" Target="http://resemble.ai/" TargetMode="External"/><Relationship Id="rId236" Type="http://schemas.openxmlformats.org/officeDocument/2006/relationships/hyperlink" Target="http://speechelo.com/" TargetMode="External"/><Relationship Id="rId257" Type="http://schemas.openxmlformats.org/officeDocument/2006/relationships/hyperlink" Target="http://theoasis.com/" TargetMode="External"/><Relationship Id="rId278" Type="http://schemas.openxmlformats.org/officeDocument/2006/relationships/hyperlink" Target="http://waymark.com/" TargetMode="External"/><Relationship Id="rId42" Type="http://schemas.openxmlformats.org/officeDocument/2006/relationships/hyperlink" Target="http://apollo.io/" TargetMode="External"/><Relationship Id="rId84" Type="http://schemas.openxmlformats.org/officeDocument/2006/relationships/hyperlink" Target="http://craiyon.com/" TargetMode="External"/><Relationship Id="rId138" Type="http://schemas.openxmlformats.org/officeDocument/2006/relationships/hyperlink" Target="http://inworld.ai/" TargetMode="External"/><Relationship Id="rId191" Type="http://schemas.openxmlformats.org/officeDocument/2006/relationships/hyperlink" Target="http://prisma-ai.com/" TargetMode="External"/><Relationship Id="rId205" Type="http://schemas.openxmlformats.org/officeDocument/2006/relationships/hyperlink" Target="http://rephrasee.com/" TargetMode="External"/><Relationship Id="rId247" Type="http://schemas.openxmlformats.org/officeDocument/2006/relationships/hyperlink" Target="http://superb-ai.com/" TargetMode="External"/><Relationship Id="rId107" Type="http://schemas.openxmlformats.org/officeDocument/2006/relationships/hyperlink" Target="http://filmora.wondershare.net/" TargetMode="External"/><Relationship Id="rId11" Type="http://schemas.openxmlformats.org/officeDocument/2006/relationships/hyperlink" Target="http://docuchat.io/" TargetMode="External"/><Relationship Id="rId53" Type="http://schemas.openxmlformats.org/officeDocument/2006/relationships/hyperlink" Target="http://axiom.ai/" TargetMode="External"/><Relationship Id="rId149" Type="http://schemas.openxmlformats.org/officeDocument/2006/relationships/hyperlink" Target="http://trymaverick.com/" TargetMode="External"/><Relationship Id="rId95" Type="http://schemas.openxmlformats.org/officeDocument/2006/relationships/hyperlink" Target="http://digitalfirst.ai/" TargetMode="External"/><Relationship Id="rId160" Type="http://schemas.openxmlformats.org/officeDocument/2006/relationships/hyperlink" Target="http://openai.com/blog/musenet" TargetMode="External"/><Relationship Id="rId216" Type="http://schemas.openxmlformats.org/officeDocument/2006/relationships/hyperlink" Target="http://roamaround.io/" TargetMode="External"/><Relationship Id="rId258" Type="http://schemas.openxmlformats.org/officeDocument/2006/relationships/hyperlink" Target="http://timebolt.io/" TargetMode="External"/><Relationship Id="rId22" Type="http://schemas.openxmlformats.org/officeDocument/2006/relationships/hyperlink" Target="http://taskade.com/generate" TargetMode="External"/><Relationship Id="rId64" Type="http://schemas.openxmlformats.org/officeDocument/2006/relationships/hyperlink" Target="http://beta.character.ai/" TargetMode="External"/><Relationship Id="rId118" Type="http://schemas.openxmlformats.org/officeDocument/2006/relationships/hyperlink" Target="http://huggingface.co/"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namelix.com/" TargetMode="External"/><Relationship Id="rId299" Type="http://schemas.openxmlformats.org/officeDocument/2006/relationships/hyperlink" Target="http://flowgpt.com/" TargetMode="External"/><Relationship Id="rId21" Type="http://schemas.openxmlformats.org/officeDocument/2006/relationships/hyperlink" Target="http://audiostack.ai/" TargetMode="External"/><Relationship Id="rId63" Type="http://schemas.openxmlformats.org/officeDocument/2006/relationships/hyperlink" Target="http://docuchat.io/" TargetMode="External"/><Relationship Id="rId159" Type="http://schemas.openxmlformats.org/officeDocument/2006/relationships/hyperlink" Target="http://runwayml.com/" TargetMode="External"/><Relationship Id="rId324" Type="http://schemas.openxmlformats.org/officeDocument/2006/relationships/hyperlink" Target="http://letsenhance.io/" TargetMode="External"/><Relationship Id="rId366" Type="http://schemas.openxmlformats.org/officeDocument/2006/relationships/hyperlink" Target="http://otter.ai/" TargetMode="External"/><Relationship Id="rId170" Type="http://schemas.openxmlformats.org/officeDocument/2006/relationships/hyperlink" Target="http://smartly.io/" TargetMode="External"/><Relationship Id="rId226" Type="http://schemas.openxmlformats.org/officeDocument/2006/relationships/hyperlink" Target="http://alethea.ai/" TargetMode="External"/><Relationship Id="rId433" Type="http://schemas.openxmlformats.org/officeDocument/2006/relationships/hyperlink" Target="http://stork.ai/" TargetMode="External"/><Relationship Id="rId268" Type="http://schemas.openxmlformats.org/officeDocument/2006/relationships/hyperlink" Target="http://copy.ai/" TargetMode="External"/><Relationship Id="rId475" Type="http://schemas.openxmlformats.org/officeDocument/2006/relationships/drawing" Target="../drawings/drawing3.xml"/><Relationship Id="rId32" Type="http://schemas.openxmlformats.org/officeDocument/2006/relationships/hyperlink" Target="http://brancher.ai/" TargetMode="External"/><Relationship Id="rId74" Type="http://schemas.openxmlformats.org/officeDocument/2006/relationships/hyperlink" Target="http://flowgpt.com/" TargetMode="External"/><Relationship Id="rId128" Type="http://schemas.openxmlformats.org/officeDocument/2006/relationships/hyperlink" Target="http://pdfmonkey.io/" TargetMode="External"/><Relationship Id="rId335" Type="http://schemas.openxmlformats.org/officeDocument/2006/relationships/hyperlink" Target="http://makelogoai.com/" TargetMode="External"/><Relationship Id="rId377" Type="http://schemas.openxmlformats.org/officeDocument/2006/relationships/hyperlink" Target="http://poised.com/" TargetMode="External"/><Relationship Id="rId5" Type="http://schemas.openxmlformats.org/officeDocument/2006/relationships/hyperlink" Target="http://podcast.adobe.com/enhance" TargetMode="External"/><Relationship Id="rId181" Type="http://schemas.openxmlformats.org/officeDocument/2006/relationships/hyperlink" Target="http://superhuman.com/" TargetMode="External"/><Relationship Id="rId237" Type="http://schemas.openxmlformats.org/officeDocument/2006/relationships/hyperlink" Target="http://auphonic.com/" TargetMode="External"/><Relationship Id="rId402" Type="http://schemas.openxmlformats.org/officeDocument/2006/relationships/hyperlink" Target="http://repurpose.io/" TargetMode="External"/><Relationship Id="rId279" Type="http://schemas.openxmlformats.org/officeDocument/2006/relationships/hyperlink" Target="https://deepai.org/" TargetMode="External"/><Relationship Id="rId444" Type="http://schemas.openxmlformats.org/officeDocument/2006/relationships/hyperlink" Target="http://synthesys.io/" TargetMode="External"/><Relationship Id="rId43" Type="http://schemas.openxmlformats.org/officeDocument/2006/relationships/hyperlink" Target="https://codenull.ai/" TargetMode="External"/><Relationship Id="rId139" Type="http://schemas.openxmlformats.org/officeDocument/2006/relationships/hyperlink" Target="http://profilepicture.ai/" TargetMode="External"/><Relationship Id="rId290" Type="http://schemas.openxmlformats.org/officeDocument/2006/relationships/hyperlink" Target="http://eilla.ai/" TargetMode="External"/><Relationship Id="rId304" Type="http://schemas.openxmlformats.org/officeDocument/2006/relationships/hyperlink" Target="http://grammarly.com/" TargetMode="External"/><Relationship Id="rId346" Type="http://schemas.openxmlformats.org/officeDocument/2006/relationships/hyperlink" Target="http://move.ai/" TargetMode="External"/><Relationship Id="rId388" Type="http://schemas.openxmlformats.org/officeDocument/2006/relationships/hyperlink" Target="http://rawshorts.com/" TargetMode="External"/><Relationship Id="rId85" Type="http://schemas.openxmlformats.org/officeDocument/2006/relationships/hyperlink" Target="http://hypotenuse.ai/" TargetMode="External"/><Relationship Id="rId150" Type="http://schemas.openxmlformats.org/officeDocument/2006/relationships/hyperlink" Target="http://replicate.com/" TargetMode="External"/><Relationship Id="rId192" Type="http://schemas.openxmlformats.org/officeDocument/2006/relationships/hyperlink" Target="http://uizard.io/" TargetMode="External"/><Relationship Id="rId206" Type="http://schemas.openxmlformats.org/officeDocument/2006/relationships/hyperlink" Target="http://wellsaidlabs.com/" TargetMode="External"/><Relationship Id="rId413" Type="http://schemas.openxmlformats.org/officeDocument/2006/relationships/hyperlink" Target="http://semanticscholar.org/" TargetMode="External"/><Relationship Id="rId248" Type="http://schemas.openxmlformats.org/officeDocument/2006/relationships/hyperlink" Target="http://boomy.com/" TargetMode="External"/><Relationship Id="rId455" Type="http://schemas.openxmlformats.org/officeDocument/2006/relationships/hyperlink" Target="http://veed.io/" TargetMode="External"/><Relationship Id="rId12" Type="http://schemas.openxmlformats.org/officeDocument/2006/relationships/hyperlink" Target="http://aiva.ai/" TargetMode="External"/><Relationship Id="rId108" Type="http://schemas.openxmlformats.org/officeDocument/2006/relationships/hyperlink" Target="http://mindgrasp.ai/" TargetMode="External"/><Relationship Id="rId315" Type="http://schemas.openxmlformats.org/officeDocument/2006/relationships/hyperlink" Target="http://inworld.ai/" TargetMode="External"/><Relationship Id="rId357" Type="http://schemas.openxmlformats.org/officeDocument/2006/relationships/hyperlink" Target="http://neuroflash.com/" TargetMode="External"/><Relationship Id="rId54" Type="http://schemas.openxmlformats.org/officeDocument/2006/relationships/hyperlink" Target="http://customgpt.ai/" TargetMode="External"/><Relationship Id="rId96" Type="http://schemas.openxmlformats.org/officeDocument/2006/relationships/hyperlink" Target="http://prisma-ai.com/" TargetMode="External"/><Relationship Id="rId161" Type="http://schemas.openxmlformats.org/officeDocument/2006/relationships/hyperlink" Target="http://seamless.ai/" TargetMode="External"/><Relationship Id="rId217" Type="http://schemas.openxmlformats.org/officeDocument/2006/relationships/hyperlink" Target="http://podcast.adobe.com/" TargetMode="External"/><Relationship Id="rId399" Type="http://schemas.openxmlformats.org/officeDocument/2006/relationships/hyperlink" Target="http://reply.io/" TargetMode="External"/><Relationship Id="rId259" Type="http://schemas.openxmlformats.org/officeDocument/2006/relationships/hyperlink" Target="http://zoominfo.com/products/chorus?ch_source=chorus" TargetMode="External"/><Relationship Id="rId424" Type="http://schemas.openxmlformats.org/officeDocument/2006/relationships/hyperlink" Target="http://soundraw.io/" TargetMode="External"/><Relationship Id="rId466" Type="http://schemas.openxmlformats.org/officeDocument/2006/relationships/hyperlink" Target="http://warmer.ai/" TargetMode="External"/><Relationship Id="rId23" Type="http://schemas.openxmlformats.org/officeDocument/2006/relationships/hyperlink" Target="http://autoenhance.ai/" TargetMode="External"/><Relationship Id="rId119" Type="http://schemas.openxmlformats.org/officeDocument/2006/relationships/hyperlink" Target="http://neuroflash.com/" TargetMode="External"/><Relationship Id="rId270" Type="http://schemas.openxmlformats.org/officeDocument/2006/relationships/hyperlink" Target="http://copysmith.ai/" TargetMode="External"/><Relationship Id="rId326" Type="http://schemas.openxmlformats.org/officeDocument/2006/relationships/hyperlink" Target="http://livereacting.com/" TargetMode="External"/><Relationship Id="rId65" Type="http://schemas.openxmlformats.org/officeDocument/2006/relationships/hyperlink" Target="http://dreamhouseai.com/" TargetMode="External"/><Relationship Id="rId130" Type="http://schemas.openxmlformats.org/officeDocument/2006/relationships/hyperlink" Target="http://phind.com/" TargetMode="External"/><Relationship Id="rId368" Type="http://schemas.openxmlformats.org/officeDocument/2006/relationships/hyperlink" Target="http://papercup.com/" TargetMode="External"/><Relationship Id="rId172" Type="http://schemas.openxmlformats.org/officeDocument/2006/relationships/hyperlink" Target="http://social-comments-gpt.com/" TargetMode="External"/><Relationship Id="rId228" Type="http://schemas.openxmlformats.org/officeDocument/2006/relationships/hyperlink" Target="http://amadeuscode.com/app/en" TargetMode="External"/><Relationship Id="rId435" Type="http://schemas.openxmlformats.org/officeDocument/2006/relationships/hyperlink" Target="http://summari.com/" TargetMode="External"/><Relationship Id="rId281" Type="http://schemas.openxmlformats.org/officeDocument/2006/relationships/hyperlink" Target="http://deepai.org/" TargetMode="External"/><Relationship Id="rId337" Type="http://schemas.openxmlformats.org/officeDocument/2006/relationships/hyperlink" Target="https://hey.marketingblocks.ai/" TargetMode="External"/><Relationship Id="rId34" Type="http://schemas.openxmlformats.org/officeDocument/2006/relationships/hyperlink" Target="http://cascadeur.com/" TargetMode="External"/><Relationship Id="rId76" Type="http://schemas.openxmlformats.org/officeDocument/2006/relationships/hyperlink" Target="https://www.genei.io/" TargetMode="External"/><Relationship Id="rId141" Type="http://schemas.openxmlformats.org/officeDocument/2006/relationships/hyperlink" Target="http://promptomania.com/" TargetMode="External"/><Relationship Id="rId379" Type="http://schemas.openxmlformats.org/officeDocument/2006/relationships/hyperlink" Target="http://predis.ai/" TargetMode="External"/><Relationship Id="rId7" Type="http://schemas.openxmlformats.org/officeDocument/2006/relationships/hyperlink" Target="https://tools.automator.ai/" TargetMode="External"/><Relationship Id="rId183" Type="http://schemas.openxmlformats.org/officeDocument/2006/relationships/hyperlink" Target="http://surferseo.com/" TargetMode="External"/><Relationship Id="rId239" Type="http://schemas.openxmlformats.org/officeDocument/2006/relationships/hyperlink" Target="http://autoenhance.ai/" TargetMode="External"/><Relationship Id="rId390" Type="http://schemas.openxmlformats.org/officeDocument/2006/relationships/hyperlink" Target="http://reclaim.ai/" TargetMode="External"/><Relationship Id="rId404" Type="http://schemas.openxmlformats.org/officeDocument/2006/relationships/hyperlink" Target="http://resemble.ai/" TargetMode="External"/><Relationship Id="rId446" Type="http://schemas.openxmlformats.org/officeDocument/2006/relationships/hyperlink" Target="http://theoasis.com/" TargetMode="External"/><Relationship Id="rId250" Type="http://schemas.openxmlformats.org/officeDocument/2006/relationships/hyperlink" Target="http://canva.com/magic-write" TargetMode="External"/><Relationship Id="rId292" Type="http://schemas.openxmlformats.org/officeDocument/2006/relationships/hyperlink" Target="https://elicit.com/" TargetMode="External"/><Relationship Id="rId306" Type="http://schemas.openxmlformats.org/officeDocument/2006/relationships/hyperlink" Target="http://heygen.com/" TargetMode="External"/><Relationship Id="rId45" Type="http://schemas.openxmlformats.org/officeDocument/2006/relationships/hyperlink" Target="http://compose.ai/" TargetMode="External"/><Relationship Id="rId87" Type="http://schemas.openxmlformats.org/officeDocument/2006/relationships/hyperlink" Target="http://imagen-ai.com/" TargetMode="External"/><Relationship Id="rId110" Type="http://schemas.openxmlformats.org/officeDocument/2006/relationships/hyperlink" Target="http://mostly.ai/" TargetMode="External"/><Relationship Id="rId348" Type="http://schemas.openxmlformats.org/officeDocument/2006/relationships/hyperlink" Target="http://murf.ai/" TargetMode="External"/><Relationship Id="rId152" Type="http://schemas.openxmlformats.org/officeDocument/2006/relationships/hyperlink" Target="http://replit.com/site/ghostwriter" TargetMode="External"/><Relationship Id="rId194" Type="http://schemas.openxmlformats.org/officeDocument/2006/relationships/hyperlink" Target="http://www.veed.io/" TargetMode="External"/><Relationship Id="rId208" Type="http://schemas.openxmlformats.org/officeDocument/2006/relationships/hyperlink" Target="http://wordtune.com/" TargetMode="External"/><Relationship Id="rId415" Type="http://schemas.openxmlformats.org/officeDocument/2006/relationships/hyperlink" Target="http://seo.ai/" TargetMode="External"/><Relationship Id="rId457" Type="http://schemas.openxmlformats.org/officeDocument/2006/relationships/hyperlink" Target="http://askviable.com/" TargetMode="External"/><Relationship Id="rId261" Type="http://schemas.openxmlformats.org/officeDocument/2006/relationships/hyperlink" Target="http://codenull.ai/" TargetMode="External"/><Relationship Id="rId14" Type="http://schemas.openxmlformats.org/officeDocument/2006/relationships/hyperlink" Target="http://altered.ai/" TargetMode="External"/><Relationship Id="rId56" Type="http://schemas.openxmlformats.org/officeDocument/2006/relationships/hyperlink" Target="http://ddevi.com/" TargetMode="External"/><Relationship Id="rId317" Type="http://schemas.openxmlformats.org/officeDocument/2006/relationships/hyperlink" Target="http://jasper.ai/" TargetMode="External"/><Relationship Id="rId359" Type="http://schemas.openxmlformats.org/officeDocument/2006/relationships/hyperlink" Target="https://www.notion.so/" TargetMode="External"/><Relationship Id="rId98" Type="http://schemas.openxmlformats.org/officeDocument/2006/relationships/hyperlink" Target="http://inworld.ai/" TargetMode="External"/><Relationship Id="rId121" Type="http://schemas.openxmlformats.org/officeDocument/2006/relationships/hyperlink" Target="https://www.notion.so/" TargetMode="External"/><Relationship Id="rId163" Type="http://schemas.openxmlformats.org/officeDocument/2006/relationships/hyperlink" Target="http://semanticscholar.org/" TargetMode="External"/><Relationship Id="rId219" Type="http://schemas.openxmlformats.org/officeDocument/2006/relationships/hyperlink" Target="https://tools.automator.ai/" TargetMode="External"/><Relationship Id="rId370" Type="http://schemas.openxmlformats.org/officeDocument/2006/relationships/hyperlink" Target="http://perplexity.ai/" TargetMode="External"/><Relationship Id="rId426" Type="http://schemas.openxmlformats.org/officeDocument/2006/relationships/hyperlink" Target="http://speechify.com/" TargetMode="External"/><Relationship Id="rId230" Type="http://schemas.openxmlformats.org/officeDocument/2006/relationships/hyperlink" Target="http://anyword.com/" TargetMode="External"/><Relationship Id="rId468" Type="http://schemas.openxmlformats.org/officeDocument/2006/relationships/hyperlink" Target="http://wellsaidlabs.com/" TargetMode="External"/><Relationship Id="rId25" Type="http://schemas.openxmlformats.org/officeDocument/2006/relationships/hyperlink" Target="http://autopod.fm/" TargetMode="External"/><Relationship Id="rId67" Type="http://schemas.openxmlformats.org/officeDocument/2006/relationships/hyperlink" Target="https://eightfold.ai/" TargetMode="External"/><Relationship Id="rId272" Type="http://schemas.openxmlformats.org/officeDocument/2006/relationships/hyperlink" Target="http://correcto.es/" TargetMode="External"/><Relationship Id="rId328" Type="http://schemas.openxmlformats.org/officeDocument/2006/relationships/hyperlink" Target="http://logoai.com/" TargetMode="External"/><Relationship Id="rId132" Type="http://schemas.openxmlformats.org/officeDocument/2006/relationships/hyperlink" Target="http://pi.ai/talk" TargetMode="External"/><Relationship Id="rId174" Type="http://schemas.openxmlformats.org/officeDocument/2006/relationships/hyperlink" Target="http://soundraw.io/" TargetMode="External"/><Relationship Id="rId381" Type="http://schemas.openxmlformats.org/officeDocument/2006/relationships/hyperlink" Target="http://profilepicture.ai/" TargetMode="External"/><Relationship Id="rId241" Type="http://schemas.openxmlformats.org/officeDocument/2006/relationships/hyperlink" Target="http://avanz.ai/" TargetMode="External"/><Relationship Id="rId437" Type="http://schemas.openxmlformats.org/officeDocument/2006/relationships/hyperlink" Target="http://supercreator.ai/" TargetMode="External"/><Relationship Id="rId36" Type="http://schemas.openxmlformats.org/officeDocument/2006/relationships/hyperlink" Target="http://beta.character.ai/" TargetMode="External"/><Relationship Id="rId283" Type="http://schemas.openxmlformats.org/officeDocument/2006/relationships/hyperlink" Target="http://descript.com/overdub" TargetMode="External"/><Relationship Id="rId339" Type="http://schemas.openxmlformats.org/officeDocument/2006/relationships/hyperlink" Target="http://meetrecord.com/" TargetMode="External"/><Relationship Id="rId78" Type="http://schemas.openxmlformats.org/officeDocument/2006/relationships/hyperlink" Target="https://www.gong.io/" TargetMode="External"/><Relationship Id="rId101" Type="http://schemas.openxmlformats.org/officeDocument/2006/relationships/hyperlink" Target="http://madgicx.com/" TargetMode="External"/><Relationship Id="rId143" Type="http://schemas.openxmlformats.org/officeDocument/2006/relationships/hyperlink" Target="http://quickchat.ai/" TargetMode="External"/><Relationship Id="rId185" Type="http://schemas.openxmlformats.org/officeDocument/2006/relationships/hyperlink" Target="http://taskade.com/generate" TargetMode="External"/><Relationship Id="rId350" Type="http://schemas.openxmlformats.org/officeDocument/2006/relationships/hyperlink" Target="http://musi-co.com/listen" TargetMode="External"/><Relationship Id="rId406" Type="http://schemas.openxmlformats.org/officeDocument/2006/relationships/hyperlink" Target="http://rokoko.com/" TargetMode="External"/><Relationship Id="rId9" Type="http://schemas.openxmlformats.org/officeDocument/2006/relationships/hyperlink" Target="http://aiscreenwriter.com/" TargetMode="External"/><Relationship Id="rId210" Type="http://schemas.openxmlformats.org/officeDocument/2006/relationships/hyperlink" Target="http://xembly.com/" TargetMode="External"/><Relationship Id="rId392" Type="http://schemas.openxmlformats.org/officeDocument/2006/relationships/hyperlink" Target="http://remesh.ai/" TargetMode="External"/><Relationship Id="rId448" Type="http://schemas.openxmlformats.org/officeDocument/2006/relationships/hyperlink" Target="http://tldrthis.com/" TargetMode="External"/><Relationship Id="rId252" Type="http://schemas.openxmlformats.org/officeDocument/2006/relationships/hyperlink" Target="http://certainly.io/" TargetMode="External"/><Relationship Id="rId294" Type="http://schemas.openxmlformats.org/officeDocument/2006/relationships/hyperlink" Target="http://fastoutreach.ai/" TargetMode="External"/><Relationship Id="rId308" Type="http://schemas.openxmlformats.org/officeDocument/2006/relationships/hyperlink" Target="http://humata.ai/" TargetMode="External"/><Relationship Id="rId47" Type="http://schemas.openxmlformats.org/officeDocument/2006/relationships/hyperlink" Target="http://figma.com/community/plugin/1184099018479632867/Contentinator" TargetMode="External"/><Relationship Id="rId89" Type="http://schemas.openxmlformats.org/officeDocument/2006/relationships/hyperlink" Target="http://instantly.ai/" TargetMode="External"/><Relationship Id="rId112" Type="http://schemas.openxmlformats.org/officeDocument/2006/relationships/hyperlink" Target="http://move.ai/" TargetMode="External"/><Relationship Id="rId154" Type="http://schemas.openxmlformats.org/officeDocument/2006/relationships/hyperlink" Target="http://reply.io/" TargetMode="External"/><Relationship Id="rId361" Type="http://schemas.openxmlformats.org/officeDocument/2006/relationships/hyperlink" Target="https://www.nvidia.com/en-us/omniverse/" TargetMode="External"/><Relationship Id="rId196" Type="http://schemas.openxmlformats.org/officeDocument/2006/relationships/hyperlink" Target="http://vidiq.com/" TargetMode="External"/><Relationship Id="rId417" Type="http://schemas.openxmlformats.org/officeDocument/2006/relationships/hyperlink" Target="http://simplified.com/" TargetMode="External"/><Relationship Id="rId459" Type="http://schemas.openxmlformats.org/officeDocument/2006/relationships/hyperlink" Target="http://vidyo.ai/" TargetMode="External"/><Relationship Id="rId16" Type="http://schemas.openxmlformats.org/officeDocument/2006/relationships/hyperlink" Target="http://anyword.com/" TargetMode="External"/><Relationship Id="rId221" Type="http://schemas.openxmlformats.org/officeDocument/2006/relationships/hyperlink" Target="http://aiscreenwriter.com/" TargetMode="External"/><Relationship Id="rId263" Type="http://schemas.openxmlformats.org/officeDocument/2006/relationships/hyperlink" Target="http://compose.ai/" TargetMode="External"/><Relationship Id="rId319" Type="http://schemas.openxmlformats.org/officeDocument/2006/relationships/hyperlink" Target="http://krisp.ai/" TargetMode="External"/><Relationship Id="rId470" Type="http://schemas.openxmlformats.org/officeDocument/2006/relationships/hyperlink" Target="http://wordtune.com/" TargetMode="External"/><Relationship Id="rId58" Type="http://schemas.openxmlformats.org/officeDocument/2006/relationships/hyperlink" Target="https://deepai.org/" TargetMode="External"/><Relationship Id="rId123" Type="http://schemas.openxmlformats.org/officeDocument/2006/relationships/hyperlink" Target="https://www.nvidia.com/en-us/omniverse/" TargetMode="External"/><Relationship Id="rId330" Type="http://schemas.openxmlformats.org/officeDocument/2006/relationships/hyperlink" Target="http://lovo.ai/" TargetMode="External"/><Relationship Id="rId165" Type="http://schemas.openxmlformats.org/officeDocument/2006/relationships/hyperlink" Target="http://seo.ai/" TargetMode="External"/><Relationship Id="rId372" Type="http://schemas.openxmlformats.org/officeDocument/2006/relationships/hyperlink" Target="http://photoroom.com/" TargetMode="External"/><Relationship Id="rId428" Type="http://schemas.openxmlformats.org/officeDocument/2006/relationships/hyperlink" Target="http://stablediffusionweb.com/" TargetMode="External"/><Relationship Id="rId232" Type="http://schemas.openxmlformats.org/officeDocument/2006/relationships/hyperlink" Target="http://apollo.io/" TargetMode="External"/><Relationship Id="rId274" Type="http://schemas.openxmlformats.org/officeDocument/2006/relationships/hyperlink" Target="http://cresta.com/" TargetMode="External"/><Relationship Id="rId27" Type="http://schemas.openxmlformats.org/officeDocument/2006/relationships/hyperlink" Target="http://axiom.ai/" TargetMode="External"/><Relationship Id="rId69" Type="http://schemas.openxmlformats.org/officeDocument/2006/relationships/hyperlink" Target="https://elicit.com/" TargetMode="External"/><Relationship Id="rId134" Type="http://schemas.openxmlformats.org/officeDocument/2006/relationships/hyperlink" Target="http://podcastle.ai/" TargetMode="External"/><Relationship Id="rId80" Type="http://schemas.openxmlformats.org/officeDocument/2006/relationships/hyperlink" Target="http://gretel.ai/" TargetMode="External"/><Relationship Id="rId176" Type="http://schemas.openxmlformats.org/officeDocument/2006/relationships/hyperlink" Target="http://steve.ai/" TargetMode="External"/><Relationship Id="rId341" Type="http://schemas.openxmlformats.org/officeDocument/2006/relationships/hyperlink" Target="http://midjourney.com/" TargetMode="External"/><Relationship Id="rId383" Type="http://schemas.openxmlformats.org/officeDocument/2006/relationships/hyperlink" Target="http://promptomania.com/" TargetMode="External"/><Relationship Id="rId439" Type="http://schemas.openxmlformats.org/officeDocument/2006/relationships/hyperlink" Target="http://superhuman.com/" TargetMode="External"/><Relationship Id="rId201" Type="http://schemas.openxmlformats.org/officeDocument/2006/relationships/hyperlink" Target="http://voicemod.net/" TargetMode="External"/><Relationship Id="rId243" Type="http://schemas.openxmlformats.org/officeDocument/2006/relationships/hyperlink" Target="http://axiom.ai/" TargetMode="External"/><Relationship Id="rId285" Type="http://schemas.openxmlformats.org/officeDocument/2006/relationships/hyperlink" Target="http://docuchat.io/" TargetMode="External"/><Relationship Id="rId450" Type="http://schemas.openxmlformats.org/officeDocument/2006/relationships/hyperlink" Target="http://twelvelabs.io/" TargetMode="External"/><Relationship Id="rId38" Type="http://schemas.openxmlformats.org/officeDocument/2006/relationships/hyperlink" Target="http://chatgpt4google.com/" TargetMode="External"/><Relationship Id="rId103" Type="http://schemas.openxmlformats.org/officeDocument/2006/relationships/hyperlink" Target="https://hey.marketingblocks.ai/" TargetMode="External"/><Relationship Id="rId310" Type="http://schemas.openxmlformats.org/officeDocument/2006/relationships/hyperlink" Target="http://hypotenuse.ai/" TargetMode="External"/><Relationship Id="rId91" Type="http://schemas.openxmlformats.org/officeDocument/2006/relationships/hyperlink" Target="https://ironcladapp.com/" TargetMode="External"/><Relationship Id="rId145" Type="http://schemas.openxmlformats.org/officeDocument/2006/relationships/hyperlink" Target="http://rawshorts.com/" TargetMode="External"/><Relationship Id="rId187" Type="http://schemas.openxmlformats.org/officeDocument/2006/relationships/hyperlink" Target="http://timebolt.io/" TargetMode="External"/><Relationship Id="rId352" Type="http://schemas.openxmlformats.org/officeDocument/2006/relationships/hyperlink" Target="http://mutable.ai/" TargetMode="External"/><Relationship Id="rId394" Type="http://schemas.openxmlformats.org/officeDocument/2006/relationships/hyperlink" Target="http://rephrasee.com/" TargetMode="External"/><Relationship Id="rId408" Type="http://schemas.openxmlformats.org/officeDocument/2006/relationships/hyperlink" Target="http://runwayml.com/" TargetMode="External"/><Relationship Id="rId212" Type="http://schemas.openxmlformats.org/officeDocument/2006/relationships/hyperlink" Target="http://adcreative.ai/" TargetMode="External"/><Relationship Id="rId254" Type="http://schemas.openxmlformats.org/officeDocument/2006/relationships/hyperlink" Target="http://chat.openai.com/" TargetMode="External"/><Relationship Id="rId49" Type="http://schemas.openxmlformats.org/officeDocument/2006/relationships/hyperlink" Target="http://copy.ai/" TargetMode="External"/><Relationship Id="rId114" Type="http://schemas.openxmlformats.org/officeDocument/2006/relationships/hyperlink" Target="http://musi-co.com/listen" TargetMode="External"/><Relationship Id="rId296" Type="http://schemas.openxmlformats.org/officeDocument/2006/relationships/hyperlink" Target="http://filmora.wondershare.net/" TargetMode="External"/><Relationship Id="rId461" Type="http://schemas.openxmlformats.org/officeDocument/2006/relationships/hyperlink" Target="http://vocalremover.org/" TargetMode="External"/><Relationship Id="rId60" Type="http://schemas.openxmlformats.org/officeDocument/2006/relationships/hyperlink" Target="http://deepl.com/translator" TargetMode="External"/><Relationship Id="rId156" Type="http://schemas.openxmlformats.org/officeDocument/2006/relationships/hyperlink" Target="http://repurpose.io/" TargetMode="External"/><Relationship Id="rId198" Type="http://schemas.openxmlformats.org/officeDocument/2006/relationships/hyperlink" Target="http://vidyo.ai/" TargetMode="External"/><Relationship Id="rId321" Type="http://schemas.openxmlformats.org/officeDocument/2006/relationships/hyperlink" Target="http://lavender.ai/" TargetMode="External"/><Relationship Id="rId363" Type="http://schemas.openxmlformats.org/officeDocument/2006/relationships/hyperlink" Target="http://originality.ai/" TargetMode="External"/><Relationship Id="rId419" Type="http://schemas.openxmlformats.org/officeDocument/2006/relationships/hyperlink" Target="http://smartly.io/" TargetMode="External"/><Relationship Id="rId223" Type="http://schemas.openxmlformats.org/officeDocument/2006/relationships/hyperlink" Target="http://aimi.fm/" TargetMode="External"/><Relationship Id="rId430" Type="http://schemas.openxmlformats.org/officeDocument/2006/relationships/hyperlink" Target="http://steve.ai/" TargetMode="External"/><Relationship Id="rId18" Type="http://schemas.openxmlformats.org/officeDocument/2006/relationships/hyperlink" Target="http://apollo.io/" TargetMode="External"/><Relationship Id="rId265" Type="http://schemas.openxmlformats.org/officeDocument/2006/relationships/hyperlink" Target="http://usecontext.io/" TargetMode="External"/><Relationship Id="rId472" Type="http://schemas.openxmlformats.org/officeDocument/2006/relationships/hyperlink" Target="http://writesonic.com/" TargetMode="External"/><Relationship Id="rId125" Type="http://schemas.openxmlformats.org/officeDocument/2006/relationships/hyperlink" Target="http://originality.ai/" TargetMode="External"/><Relationship Id="rId167" Type="http://schemas.openxmlformats.org/officeDocument/2006/relationships/hyperlink" Target="http://simplified.com/" TargetMode="External"/><Relationship Id="rId332" Type="http://schemas.openxmlformats.org/officeDocument/2006/relationships/hyperlink" Target="https://luna.ai/" TargetMode="External"/><Relationship Id="rId374" Type="http://schemas.openxmlformats.org/officeDocument/2006/relationships/hyperlink" Target="http://pictory.ai/" TargetMode="External"/><Relationship Id="rId71" Type="http://schemas.openxmlformats.org/officeDocument/2006/relationships/hyperlink" Target="http://fastoutreach.ai/" TargetMode="External"/><Relationship Id="rId234" Type="http://schemas.openxmlformats.org/officeDocument/2006/relationships/hyperlink" Target="http://artbreeder.com/" TargetMode="External"/><Relationship Id="rId2" Type="http://schemas.openxmlformats.org/officeDocument/2006/relationships/hyperlink" Target="http://adcreative.ai/" TargetMode="External"/><Relationship Id="rId29" Type="http://schemas.openxmlformats.org/officeDocument/2006/relationships/hyperlink" Target="https://gemini.google.com/" TargetMode="External"/><Relationship Id="rId276" Type="http://schemas.openxmlformats.org/officeDocument/2006/relationships/hyperlink" Target="https://labs.openai.com/" TargetMode="External"/><Relationship Id="rId441" Type="http://schemas.openxmlformats.org/officeDocument/2006/relationships/hyperlink" Target="http://surferseo.com/" TargetMode="External"/><Relationship Id="rId40" Type="http://schemas.openxmlformats.org/officeDocument/2006/relationships/hyperlink" Target="https://demo.thecheckerai.com/" TargetMode="External"/><Relationship Id="rId136" Type="http://schemas.openxmlformats.org/officeDocument/2006/relationships/hyperlink" Target="http://predis.ai/" TargetMode="External"/><Relationship Id="rId178" Type="http://schemas.openxmlformats.org/officeDocument/2006/relationships/hyperlink" Target="http://superb-ai.com/" TargetMode="External"/><Relationship Id="rId301" Type="http://schemas.openxmlformats.org/officeDocument/2006/relationships/hyperlink" Target="https://www.genei.io/" TargetMode="External"/><Relationship Id="rId343" Type="http://schemas.openxmlformats.org/officeDocument/2006/relationships/hyperlink" Target="http://mirageml.com/" TargetMode="External"/><Relationship Id="rId82" Type="http://schemas.openxmlformats.org/officeDocument/2006/relationships/hyperlink" Target="http://huggingface.co/" TargetMode="External"/><Relationship Id="rId203" Type="http://schemas.openxmlformats.org/officeDocument/2006/relationships/hyperlink" Target="http://warmer.ai/" TargetMode="External"/><Relationship Id="rId385" Type="http://schemas.openxmlformats.org/officeDocument/2006/relationships/hyperlink" Target="http://try.magictools.ai/" TargetMode="External"/><Relationship Id="rId245" Type="http://schemas.openxmlformats.org/officeDocument/2006/relationships/hyperlink" Target="http://beatoven.ai/" TargetMode="External"/><Relationship Id="rId287" Type="http://schemas.openxmlformats.org/officeDocument/2006/relationships/hyperlink" Target="http://dreamhouseai.com/" TargetMode="External"/><Relationship Id="rId410" Type="http://schemas.openxmlformats.org/officeDocument/2006/relationships/hyperlink" Target="http://scholarcy.com/" TargetMode="External"/><Relationship Id="rId452" Type="http://schemas.openxmlformats.org/officeDocument/2006/relationships/hyperlink" Target="http://uipath.com/" TargetMode="External"/><Relationship Id="rId30" Type="http://schemas.openxmlformats.org/officeDocument/2006/relationships/hyperlink" Target="http://beautiful.ai/" TargetMode="External"/><Relationship Id="rId105" Type="http://schemas.openxmlformats.org/officeDocument/2006/relationships/hyperlink" Target="http://meetrecord.com/" TargetMode="External"/><Relationship Id="rId126" Type="http://schemas.openxmlformats.org/officeDocument/2006/relationships/hyperlink" Target="http://otter.ai/" TargetMode="External"/><Relationship Id="rId147" Type="http://schemas.openxmlformats.org/officeDocument/2006/relationships/hyperlink" Target="http://reclaim.ai/" TargetMode="External"/><Relationship Id="rId168" Type="http://schemas.openxmlformats.org/officeDocument/2006/relationships/hyperlink" Target="http://slidesai.io/" TargetMode="External"/><Relationship Id="rId312" Type="http://schemas.openxmlformats.org/officeDocument/2006/relationships/hyperlink" Target="http://imagen-ai.com/" TargetMode="External"/><Relationship Id="rId333" Type="http://schemas.openxmlformats.org/officeDocument/2006/relationships/hyperlink" Target="http://lyne.ai/" TargetMode="External"/><Relationship Id="rId354" Type="http://schemas.openxmlformats.org/officeDocument/2006/relationships/hyperlink" Target="http://namelix.com/" TargetMode="External"/><Relationship Id="rId51" Type="http://schemas.openxmlformats.org/officeDocument/2006/relationships/hyperlink" Target="http://coqui.ai/" TargetMode="External"/><Relationship Id="rId72" Type="http://schemas.openxmlformats.org/officeDocument/2006/relationships/hyperlink" Target="http://filmora.wondershare.net/" TargetMode="External"/><Relationship Id="rId93" Type="http://schemas.openxmlformats.org/officeDocument/2006/relationships/hyperlink" Target="http://krisp.ai/" TargetMode="External"/><Relationship Id="rId189" Type="http://schemas.openxmlformats.org/officeDocument/2006/relationships/hyperlink" Target="http://tribescaler.com/" TargetMode="External"/><Relationship Id="rId375" Type="http://schemas.openxmlformats.org/officeDocument/2006/relationships/hyperlink" Target="http://podcastle.ai/" TargetMode="External"/><Relationship Id="rId396" Type="http://schemas.openxmlformats.org/officeDocument/2006/relationships/hyperlink" Target="http://replicate.com/" TargetMode="External"/><Relationship Id="rId3" Type="http://schemas.openxmlformats.org/officeDocument/2006/relationships/hyperlink" Target="http://adcreative.ai/" TargetMode="External"/><Relationship Id="rId214" Type="http://schemas.openxmlformats.org/officeDocument/2006/relationships/hyperlink" Target="http://adept.ai/" TargetMode="External"/><Relationship Id="rId235" Type="http://schemas.openxmlformats.org/officeDocument/2006/relationships/hyperlink" Target="http://assemblyai.com/" TargetMode="External"/><Relationship Id="rId256" Type="http://schemas.openxmlformats.org/officeDocument/2006/relationships/hyperlink" Target="http://chatgptwriter.ai/" TargetMode="External"/><Relationship Id="rId277" Type="http://schemas.openxmlformats.org/officeDocument/2006/relationships/hyperlink" Target="http://ddevi.com/" TargetMode="External"/><Relationship Id="rId298" Type="http://schemas.openxmlformats.org/officeDocument/2006/relationships/hyperlink" Target="http://flexclip.com/" TargetMode="External"/><Relationship Id="rId400" Type="http://schemas.openxmlformats.org/officeDocument/2006/relationships/hyperlink" Target="http://reply.io/" TargetMode="External"/><Relationship Id="rId421" Type="http://schemas.openxmlformats.org/officeDocument/2006/relationships/hyperlink" Target="http://snipd.com/" TargetMode="External"/><Relationship Id="rId442" Type="http://schemas.openxmlformats.org/officeDocument/2006/relationships/hyperlink" Target="http://surferseo.com/ai/" TargetMode="External"/><Relationship Id="rId463" Type="http://schemas.openxmlformats.org/officeDocument/2006/relationships/hyperlink" Target="http://voicemod.net/" TargetMode="External"/><Relationship Id="rId116" Type="http://schemas.openxmlformats.org/officeDocument/2006/relationships/hyperlink" Target="https://www.myko.ai/" TargetMode="External"/><Relationship Id="rId137" Type="http://schemas.openxmlformats.org/officeDocument/2006/relationships/hyperlink" Target="http://predis.ai/" TargetMode="External"/><Relationship Id="rId158" Type="http://schemas.openxmlformats.org/officeDocument/2006/relationships/hyperlink" Target="http://roamaround.io/" TargetMode="External"/><Relationship Id="rId302" Type="http://schemas.openxmlformats.org/officeDocument/2006/relationships/hyperlink" Target="http://glean.ai/" TargetMode="External"/><Relationship Id="rId323" Type="http://schemas.openxmlformats.org/officeDocument/2006/relationships/hyperlink" Target="http://leonardo.ai/" TargetMode="External"/><Relationship Id="rId344" Type="http://schemas.openxmlformats.org/officeDocument/2006/relationships/hyperlink" Target="http://mostly.ai/" TargetMode="External"/><Relationship Id="rId20" Type="http://schemas.openxmlformats.org/officeDocument/2006/relationships/hyperlink" Target="http://assemblyai.com/" TargetMode="External"/><Relationship Id="rId41" Type="http://schemas.openxmlformats.org/officeDocument/2006/relationships/hyperlink" Target="http://cleanvoice.ai/" TargetMode="External"/><Relationship Id="rId62" Type="http://schemas.openxmlformats.org/officeDocument/2006/relationships/hyperlink" Target="http://digitalfirst.ai/" TargetMode="External"/><Relationship Id="rId83" Type="http://schemas.openxmlformats.org/officeDocument/2006/relationships/hyperlink" Target="http://humata.ai/" TargetMode="External"/><Relationship Id="rId179" Type="http://schemas.openxmlformats.org/officeDocument/2006/relationships/hyperlink" Target="http://supercreator.ai/" TargetMode="External"/><Relationship Id="rId365" Type="http://schemas.openxmlformats.org/officeDocument/2006/relationships/hyperlink" Target="http://originality.ai/" TargetMode="External"/><Relationship Id="rId386" Type="http://schemas.openxmlformats.org/officeDocument/2006/relationships/hyperlink" Target="http://quickchat.ai/" TargetMode="External"/><Relationship Id="rId190" Type="http://schemas.openxmlformats.org/officeDocument/2006/relationships/hyperlink" Target="http://twelvelabs.io/" TargetMode="External"/><Relationship Id="rId204" Type="http://schemas.openxmlformats.org/officeDocument/2006/relationships/hyperlink" Target="http://warmer.ai/" TargetMode="External"/><Relationship Id="rId225" Type="http://schemas.openxmlformats.org/officeDocument/2006/relationships/hyperlink" Target="http://aiva.ai/" TargetMode="External"/><Relationship Id="rId246" Type="http://schemas.openxmlformats.org/officeDocument/2006/relationships/hyperlink" Target="http://beautiful.ai/" TargetMode="External"/><Relationship Id="rId267" Type="http://schemas.openxmlformats.org/officeDocument/2006/relationships/hyperlink" Target="http://copy.ai/" TargetMode="External"/><Relationship Id="rId288" Type="http://schemas.openxmlformats.org/officeDocument/2006/relationships/hyperlink" Target="http://easy-peasy.ai/" TargetMode="External"/><Relationship Id="rId411" Type="http://schemas.openxmlformats.org/officeDocument/2006/relationships/hyperlink" Target="http://seamless.ai/" TargetMode="External"/><Relationship Id="rId432" Type="http://schemas.openxmlformats.org/officeDocument/2006/relationships/hyperlink" Target="http://stork.ai/" TargetMode="External"/><Relationship Id="rId453" Type="http://schemas.openxmlformats.org/officeDocument/2006/relationships/hyperlink" Target="http://uizard.io/" TargetMode="External"/><Relationship Id="rId474" Type="http://schemas.openxmlformats.org/officeDocument/2006/relationships/hyperlink" Target="http://yepic.ai/" TargetMode="External"/><Relationship Id="rId106" Type="http://schemas.openxmlformats.org/officeDocument/2006/relationships/hyperlink" Target="https://www.bing.com/?/ai" TargetMode="External"/><Relationship Id="rId127" Type="http://schemas.openxmlformats.org/officeDocument/2006/relationships/hyperlink" Target="http://otter.ai/" TargetMode="External"/><Relationship Id="rId313" Type="http://schemas.openxmlformats.org/officeDocument/2006/relationships/hyperlink" Target="http://instantly.ai/" TargetMode="External"/><Relationship Id="rId10" Type="http://schemas.openxmlformats.org/officeDocument/2006/relationships/hyperlink" Target="http://ailabtools.com/" TargetMode="External"/><Relationship Id="rId31" Type="http://schemas.openxmlformats.org/officeDocument/2006/relationships/hyperlink" Target="http://useblackbox.io/" TargetMode="External"/><Relationship Id="rId52" Type="http://schemas.openxmlformats.org/officeDocument/2006/relationships/hyperlink" Target="http://correcto.es/" TargetMode="External"/><Relationship Id="rId73" Type="http://schemas.openxmlformats.org/officeDocument/2006/relationships/hyperlink" Target="http://fireflies.ai/" TargetMode="External"/><Relationship Id="rId94" Type="http://schemas.openxmlformats.org/officeDocument/2006/relationships/hyperlink" Target="http://langotalk.org/" TargetMode="External"/><Relationship Id="rId148" Type="http://schemas.openxmlformats.org/officeDocument/2006/relationships/hyperlink" Target="http://reclaim.ai/" TargetMode="External"/><Relationship Id="rId169" Type="http://schemas.openxmlformats.org/officeDocument/2006/relationships/hyperlink" Target="http://smartly.io/" TargetMode="External"/><Relationship Id="rId334" Type="http://schemas.openxmlformats.org/officeDocument/2006/relationships/hyperlink" Target="http://madgicx.com/" TargetMode="External"/><Relationship Id="rId355" Type="http://schemas.openxmlformats.org/officeDocument/2006/relationships/hyperlink" Target="http://naturalreaders.com/online/" TargetMode="External"/><Relationship Id="rId376" Type="http://schemas.openxmlformats.org/officeDocument/2006/relationships/hyperlink" Target="http://poe.com/" TargetMode="External"/><Relationship Id="rId397" Type="http://schemas.openxmlformats.org/officeDocument/2006/relationships/hyperlink" Target="http://replika.com/" TargetMode="External"/><Relationship Id="rId4" Type="http://schemas.openxmlformats.org/officeDocument/2006/relationships/hyperlink" Target="http://adext.ai/" TargetMode="External"/><Relationship Id="rId180" Type="http://schemas.openxmlformats.org/officeDocument/2006/relationships/hyperlink" Target="http://supercreator.ai/" TargetMode="External"/><Relationship Id="rId215" Type="http://schemas.openxmlformats.org/officeDocument/2006/relationships/hyperlink" Target="http://adext.ai/" TargetMode="External"/><Relationship Id="rId236" Type="http://schemas.openxmlformats.org/officeDocument/2006/relationships/hyperlink" Target="http://audiostack.ai/" TargetMode="External"/><Relationship Id="rId257" Type="http://schemas.openxmlformats.org/officeDocument/2006/relationships/hyperlink" Target="https://demo.thecheckerai.com/" TargetMode="External"/><Relationship Id="rId278" Type="http://schemas.openxmlformats.org/officeDocument/2006/relationships/hyperlink" Target="http://deciphr.ai/" TargetMode="External"/><Relationship Id="rId401" Type="http://schemas.openxmlformats.org/officeDocument/2006/relationships/hyperlink" Target="http://repurpose.io/" TargetMode="External"/><Relationship Id="rId422" Type="http://schemas.openxmlformats.org/officeDocument/2006/relationships/hyperlink" Target="http://social-comments-gpt.com/" TargetMode="External"/><Relationship Id="rId443" Type="http://schemas.openxmlformats.org/officeDocument/2006/relationships/hyperlink" Target="http://synthesia.io/" TargetMode="External"/><Relationship Id="rId464" Type="http://schemas.openxmlformats.org/officeDocument/2006/relationships/hyperlink" Target="https://wallet.ai/" TargetMode="External"/><Relationship Id="rId303" Type="http://schemas.openxmlformats.org/officeDocument/2006/relationships/hyperlink" Target="https://www.gong.io/" TargetMode="External"/><Relationship Id="rId42" Type="http://schemas.openxmlformats.org/officeDocument/2006/relationships/hyperlink" Target="http://codenull.ai/" TargetMode="External"/><Relationship Id="rId84" Type="http://schemas.openxmlformats.org/officeDocument/2006/relationships/hyperlink" Target="http://humata.ai/" TargetMode="External"/><Relationship Id="rId138" Type="http://schemas.openxmlformats.org/officeDocument/2006/relationships/hyperlink" Target="http://prisma-ai.com/" TargetMode="External"/><Relationship Id="rId345" Type="http://schemas.openxmlformats.org/officeDocument/2006/relationships/hyperlink" Target="http://usemotion.com/" TargetMode="External"/><Relationship Id="rId387" Type="http://schemas.openxmlformats.org/officeDocument/2006/relationships/hyperlink" Target="http://quillbot.com/" TargetMode="External"/><Relationship Id="rId191" Type="http://schemas.openxmlformats.org/officeDocument/2006/relationships/hyperlink" Target="http://uipath.com/" TargetMode="External"/><Relationship Id="rId205" Type="http://schemas.openxmlformats.org/officeDocument/2006/relationships/hyperlink" Target="http://waymark.com/" TargetMode="External"/><Relationship Id="rId247" Type="http://schemas.openxmlformats.org/officeDocument/2006/relationships/hyperlink" Target="http://useblackbox.io/" TargetMode="External"/><Relationship Id="rId412" Type="http://schemas.openxmlformats.org/officeDocument/2006/relationships/hyperlink" Target="http://seamless.ai/" TargetMode="External"/><Relationship Id="rId107" Type="http://schemas.openxmlformats.org/officeDocument/2006/relationships/hyperlink" Target="http://midjourney.com/" TargetMode="External"/><Relationship Id="rId289" Type="http://schemas.openxmlformats.org/officeDocument/2006/relationships/hyperlink" Target="https://eightfold.ai/" TargetMode="External"/><Relationship Id="rId454" Type="http://schemas.openxmlformats.org/officeDocument/2006/relationships/hyperlink" Target="http://veed.io/" TargetMode="External"/><Relationship Id="rId11" Type="http://schemas.openxmlformats.org/officeDocument/2006/relationships/hyperlink" Target="http://aitax.com/" TargetMode="External"/><Relationship Id="rId53" Type="http://schemas.openxmlformats.org/officeDocument/2006/relationships/hyperlink" Target="http://cresta.com/" TargetMode="External"/><Relationship Id="rId149" Type="http://schemas.openxmlformats.org/officeDocument/2006/relationships/hyperlink" Target="http://remesh.ai/" TargetMode="External"/><Relationship Id="rId314" Type="http://schemas.openxmlformats.org/officeDocument/2006/relationships/hyperlink" Target="http://instantly.ai/" TargetMode="External"/><Relationship Id="rId356" Type="http://schemas.openxmlformats.org/officeDocument/2006/relationships/hyperlink" Target="http://wonsulting.com/networkai" TargetMode="External"/><Relationship Id="rId398" Type="http://schemas.openxmlformats.org/officeDocument/2006/relationships/hyperlink" Target="http://replit.com/site/ghostwriter" TargetMode="External"/><Relationship Id="rId95" Type="http://schemas.openxmlformats.org/officeDocument/2006/relationships/hyperlink" Target="http://lavender.ai/" TargetMode="External"/><Relationship Id="rId160" Type="http://schemas.openxmlformats.org/officeDocument/2006/relationships/hyperlink" Target="http://scholarcy.com/" TargetMode="External"/><Relationship Id="rId216" Type="http://schemas.openxmlformats.org/officeDocument/2006/relationships/hyperlink" Target="http://podcast.adobe.com/enhance" TargetMode="External"/><Relationship Id="rId423" Type="http://schemas.openxmlformats.org/officeDocument/2006/relationships/hyperlink" Target="http://soundful.com/" TargetMode="External"/><Relationship Id="rId258" Type="http://schemas.openxmlformats.org/officeDocument/2006/relationships/hyperlink" Target="http://chorus.io/" TargetMode="External"/><Relationship Id="rId465" Type="http://schemas.openxmlformats.org/officeDocument/2006/relationships/hyperlink" Target="http://warmer.ai/" TargetMode="External"/><Relationship Id="rId22" Type="http://schemas.openxmlformats.org/officeDocument/2006/relationships/hyperlink" Target="http://auphonic.com/" TargetMode="External"/><Relationship Id="rId64" Type="http://schemas.openxmlformats.org/officeDocument/2006/relationships/hyperlink" Target="http://donotpay.com/" TargetMode="External"/><Relationship Id="rId118" Type="http://schemas.openxmlformats.org/officeDocument/2006/relationships/hyperlink" Target="http://wonsulting.com/networkai" TargetMode="External"/><Relationship Id="rId325" Type="http://schemas.openxmlformats.org/officeDocument/2006/relationships/hyperlink" Target="http://listnr.ai/" TargetMode="External"/><Relationship Id="rId367" Type="http://schemas.openxmlformats.org/officeDocument/2006/relationships/hyperlink" Target="http://otter.ai/" TargetMode="External"/><Relationship Id="rId171" Type="http://schemas.openxmlformats.org/officeDocument/2006/relationships/hyperlink" Target="http://snipd.com/" TargetMode="External"/><Relationship Id="rId227" Type="http://schemas.openxmlformats.org/officeDocument/2006/relationships/hyperlink" Target="http://altered.ai/" TargetMode="External"/><Relationship Id="rId269" Type="http://schemas.openxmlformats.org/officeDocument/2006/relationships/hyperlink" Target="http://copy.ai/" TargetMode="External"/><Relationship Id="rId434" Type="http://schemas.openxmlformats.org/officeDocument/2006/relationships/hyperlink" Target="http://sudowrite.com/" TargetMode="External"/><Relationship Id="rId33" Type="http://schemas.openxmlformats.org/officeDocument/2006/relationships/hyperlink" Target="http://canva.com/magic-write" TargetMode="External"/><Relationship Id="rId129" Type="http://schemas.openxmlformats.org/officeDocument/2006/relationships/hyperlink" Target="http://perplexity.ai/" TargetMode="External"/><Relationship Id="rId280" Type="http://schemas.openxmlformats.org/officeDocument/2006/relationships/hyperlink" Target="http://deepdreamgenerator.com/" TargetMode="External"/><Relationship Id="rId336" Type="http://schemas.openxmlformats.org/officeDocument/2006/relationships/hyperlink" Target="http://markcopy.ai/" TargetMode="External"/><Relationship Id="rId75" Type="http://schemas.openxmlformats.org/officeDocument/2006/relationships/hyperlink" Target="http://contentatscale.ai/ai-content-detector" TargetMode="External"/><Relationship Id="rId140" Type="http://schemas.openxmlformats.org/officeDocument/2006/relationships/hyperlink" Target="http://profilepicture.ai/" TargetMode="External"/><Relationship Id="rId182" Type="http://schemas.openxmlformats.org/officeDocument/2006/relationships/hyperlink" Target="http://supermeme.ai/" TargetMode="External"/><Relationship Id="rId378" Type="http://schemas.openxmlformats.org/officeDocument/2006/relationships/hyperlink" Target="http://predis.ai/" TargetMode="External"/><Relationship Id="rId403" Type="http://schemas.openxmlformats.org/officeDocument/2006/relationships/hyperlink" Target="http://resemble.ai/" TargetMode="External"/><Relationship Id="rId6" Type="http://schemas.openxmlformats.org/officeDocument/2006/relationships/hyperlink" Target="http://agentgpt.reworkd.ai/" TargetMode="External"/><Relationship Id="rId238" Type="http://schemas.openxmlformats.org/officeDocument/2006/relationships/hyperlink" Target="http://autoenhance.ai/" TargetMode="External"/><Relationship Id="rId445" Type="http://schemas.openxmlformats.org/officeDocument/2006/relationships/hyperlink" Target="http://taskade.com/generate" TargetMode="External"/><Relationship Id="rId291" Type="http://schemas.openxmlformats.org/officeDocument/2006/relationships/hyperlink" Target="http://elai.io/" TargetMode="External"/><Relationship Id="rId305" Type="http://schemas.openxmlformats.org/officeDocument/2006/relationships/hyperlink" Target="http://gretel.ai/" TargetMode="External"/><Relationship Id="rId347" Type="http://schemas.openxmlformats.org/officeDocument/2006/relationships/hyperlink" Target="http://mubert.com/" TargetMode="External"/><Relationship Id="rId44" Type="http://schemas.openxmlformats.org/officeDocument/2006/relationships/hyperlink" Target="http://compose.ai/" TargetMode="External"/><Relationship Id="rId86" Type="http://schemas.openxmlformats.org/officeDocument/2006/relationships/hyperlink" Target="http://idomoo.com/" TargetMode="External"/><Relationship Id="rId151" Type="http://schemas.openxmlformats.org/officeDocument/2006/relationships/hyperlink" Target="http://replika.com/" TargetMode="External"/><Relationship Id="rId389" Type="http://schemas.openxmlformats.org/officeDocument/2006/relationships/hyperlink" Target="http://readyplayer.me/" TargetMode="External"/><Relationship Id="rId193" Type="http://schemas.openxmlformats.org/officeDocument/2006/relationships/hyperlink" Target="http://veed.io/" TargetMode="External"/><Relationship Id="rId207" Type="http://schemas.openxmlformats.org/officeDocument/2006/relationships/hyperlink" Target="http://wonderdynamics.com/" TargetMode="External"/><Relationship Id="rId249" Type="http://schemas.openxmlformats.org/officeDocument/2006/relationships/hyperlink" Target="http://brancher.ai/" TargetMode="External"/><Relationship Id="rId414" Type="http://schemas.openxmlformats.org/officeDocument/2006/relationships/hyperlink" Target="http://sendpotion.com/" TargetMode="External"/><Relationship Id="rId456" Type="http://schemas.openxmlformats.org/officeDocument/2006/relationships/hyperlink" Target="http://www.veed.io/" TargetMode="External"/><Relationship Id="rId13" Type="http://schemas.openxmlformats.org/officeDocument/2006/relationships/hyperlink" Target="http://alethea.ai/" TargetMode="External"/><Relationship Id="rId109" Type="http://schemas.openxmlformats.org/officeDocument/2006/relationships/hyperlink" Target="http://mirageml.com/" TargetMode="External"/><Relationship Id="rId260" Type="http://schemas.openxmlformats.org/officeDocument/2006/relationships/hyperlink" Target="http://cleanvoice.ai/" TargetMode="External"/><Relationship Id="rId316" Type="http://schemas.openxmlformats.org/officeDocument/2006/relationships/hyperlink" Target="https://ironcladapp.com/" TargetMode="External"/><Relationship Id="rId55" Type="http://schemas.openxmlformats.org/officeDocument/2006/relationships/hyperlink" Target="https://labs.openai.com/" TargetMode="External"/><Relationship Id="rId97" Type="http://schemas.openxmlformats.org/officeDocument/2006/relationships/hyperlink" Target="http://letsenhance.io/" TargetMode="External"/><Relationship Id="rId120" Type="http://schemas.openxmlformats.org/officeDocument/2006/relationships/hyperlink" Target="http://notably.ai/" TargetMode="External"/><Relationship Id="rId358" Type="http://schemas.openxmlformats.org/officeDocument/2006/relationships/hyperlink" Target="http://notably.ai/" TargetMode="External"/><Relationship Id="rId162" Type="http://schemas.openxmlformats.org/officeDocument/2006/relationships/hyperlink" Target="http://seamless.ai/" TargetMode="External"/><Relationship Id="rId218" Type="http://schemas.openxmlformats.org/officeDocument/2006/relationships/hyperlink" Target="http://agentgpt.reworkd.ai/" TargetMode="External"/><Relationship Id="rId425" Type="http://schemas.openxmlformats.org/officeDocument/2006/relationships/hyperlink" Target="http://speechelo.com/" TargetMode="External"/><Relationship Id="rId467" Type="http://schemas.openxmlformats.org/officeDocument/2006/relationships/hyperlink" Target="http://waymark.com/" TargetMode="External"/><Relationship Id="rId271" Type="http://schemas.openxmlformats.org/officeDocument/2006/relationships/hyperlink" Target="http://coqui.ai/" TargetMode="External"/><Relationship Id="rId24" Type="http://schemas.openxmlformats.org/officeDocument/2006/relationships/hyperlink" Target="http://autoenhance.ai/" TargetMode="External"/><Relationship Id="rId66" Type="http://schemas.openxmlformats.org/officeDocument/2006/relationships/hyperlink" Target="http://easy-peasy.ai/" TargetMode="External"/><Relationship Id="rId131" Type="http://schemas.openxmlformats.org/officeDocument/2006/relationships/hyperlink" Target="http://photoroom.com/" TargetMode="External"/><Relationship Id="rId327" Type="http://schemas.openxmlformats.org/officeDocument/2006/relationships/hyperlink" Target="http://inworld.ai/" TargetMode="External"/><Relationship Id="rId369" Type="http://schemas.openxmlformats.org/officeDocument/2006/relationships/hyperlink" Target="http://pdfmonkey.io/" TargetMode="External"/><Relationship Id="rId173" Type="http://schemas.openxmlformats.org/officeDocument/2006/relationships/hyperlink" Target="http://soundful.com/" TargetMode="External"/><Relationship Id="rId229" Type="http://schemas.openxmlformats.org/officeDocument/2006/relationships/hyperlink" Target="http://aws.amazon.com/codewhisperer" TargetMode="External"/><Relationship Id="rId380" Type="http://schemas.openxmlformats.org/officeDocument/2006/relationships/hyperlink" Target="http://prisma-ai.com/" TargetMode="External"/><Relationship Id="rId436" Type="http://schemas.openxmlformats.org/officeDocument/2006/relationships/hyperlink" Target="http://superb-ai.com/" TargetMode="External"/><Relationship Id="rId240" Type="http://schemas.openxmlformats.org/officeDocument/2006/relationships/hyperlink" Target="http://autopod.fm/" TargetMode="External"/><Relationship Id="rId35" Type="http://schemas.openxmlformats.org/officeDocument/2006/relationships/hyperlink" Target="http://certainly.io/" TargetMode="External"/><Relationship Id="rId77" Type="http://schemas.openxmlformats.org/officeDocument/2006/relationships/hyperlink" Target="http://glean.ai/" TargetMode="External"/><Relationship Id="rId100" Type="http://schemas.openxmlformats.org/officeDocument/2006/relationships/hyperlink" Target="https://luna.ai/" TargetMode="External"/><Relationship Id="rId282" Type="http://schemas.openxmlformats.org/officeDocument/2006/relationships/hyperlink" Target="http://deepl.com/translator" TargetMode="External"/><Relationship Id="rId338" Type="http://schemas.openxmlformats.org/officeDocument/2006/relationships/hyperlink" Target="http://trymaverick.com/" TargetMode="External"/><Relationship Id="rId8" Type="http://schemas.openxmlformats.org/officeDocument/2006/relationships/hyperlink" Target="http://portret.ai/" TargetMode="External"/><Relationship Id="rId142" Type="http://schemas.openxmlformats.org/officeDocument/2006/relationships/hyperlink" Target="http://try.magictools.ai/" TargetMode="External"/><Relationship Id="rId184" Type="http://schemas.openxmlformats.org/officeDocument/2006/relationships/hyperlink" Target="http://synthesys.io/" TargetMode="External"/><Relationship Id="rId391" Type="http://schemas.openxmlformats.org/officeDocument/2006/relationships/hyperlink" Target="http://reclaim.ai/" TargetMode="External"/><Relationship Id="rId405" Type="http://schemas.openxmlformats.org/officeDocument/2006/relationships/hyperlink" Target="http://roamaround.io/" TargetMode="External"/><Relationship Id="rId447" Type="http://schemas.openxmlformats.org/officeDocument/2006/relationships/hyperlink" Target="http://timebolt.io/" TargetMode="External"/><Relationship Id="rId251" Type="http://schemas.openxmlformats.org/officeDocument/2006/relationships/hyperlink" Target="http://cascadeur.com/" TargetMode="External"/><Relationship Id="rId46" Type="http://schemas.openxmlformats.org/officeDocument/2006/relationships/hyperlink" Target="http://usecontext.io/" TargetMode="External"/><Relationship Id="rId293" Type="http://schemas.openxmlformats.org/officeDocument/2006/relationships/hyperlink" Target="http://evokemusic.ai/" TargetMode="External"/><Relationship Id="rId307" Type="http://schemas.openxmlformats.org/officeDocument/2006/relationships/hyperlink" Target="http://huggingface.co/" TargetMode="External"/><Relationship Id="rId349" Type="http://schemas.openxmlformats.org/officeDocument/2006/relationships/hyperlink" Target="http://openai.com/blog/musenet" TargetMode="External"/><Relationship Id="rId88" Type="http://schemas.openxmlformats.org/officeDocument/2006/relationships/hyperlink" Target="http://instantly.ai/" TargetMode="External"/><Relationship Id="rId111" Type="http://schemas.openxmlformats.org/officeDocument/2006/relationships/hyperlink" Target="http://usemotion.com/" TargetMode="External"/><Relationship Id="rId153" Type="http://schemas.openxmlformats.org/officeDocument/2006/relationships/hyperlink" Target="http://reply.io/" TargetMode="External"/><Relationship Id="rId195" Type="http://schemas.openxmlformats.org/officeDocument/2006/relationships/hyperlink" Target="http://askviable.com/" TargetMode="External"/><Relationship Id="rId209" Type="http://schemas.openxmlformats.org/officeDocument/2006/relationships/hyperlink" Target="http://writesonic.com/" TargetMode="External"/><Relationship Id="rId360" Type="http://schemas.openxmlformats.org/officeDocument/2006/relationships/hyperlink" Target="http://novelai.net/" TargetMode="External"/><Relationship Id="rId416" Type="http://schemas.openxmlformats.org/officeDocument/2006/relationships/hyperlink" Target="http://seo.ai/" TargetMode="External"/><Relationship Id="rId220" Type="http://schemas.openxmlformats.org/officeDocument/2006/relationships/hyperlink" Target="http://portret.ai/" TargetMode="External"/><Relationship Id="rId458" Type="http://schemas.openxmlformats.org/officeDocument/2006/relationships/hyperlink" Target="http://vidiq.com/" TargetMode="External"/><Relationship Id="rId15" Type="http://schemas.openxmlformats.org/officeDocument/2006/relationships/hyperlink" Target="http://amadeuscode.com/app/en" TargetMode="External"/><Relationship Id="rId57" Type="http://schemas.openxmlformats.org/officeDocument/2006/relationships/hyperlink" Target="http://deciphr.ai/" TargetMode="External"/><Relationship Id="rId262" Type="http://schemas.openxmlformats.org/officeDocument/2006/relationships/hyperlink" Target="https://codenull.ai/" TargetMode="External"/><Relationship Id="rId318" Type="http://schemas.openxmlformats.org/officeDocument/2006/relationships/hyperlink" Target="http://kaiber.ai/" TargetMode="External"/><Relationship Id="rId99" Type="http://schemas.openxmlformats.org/officeDocument/2006/relationships/hyperlink" Target="http://looka.com/" TargetMode="External"/><Relationship Id="rId122" Type="http://schemas.openxmlformats.org/officeDocument/2006/relationships/hyperlink" Target="http://novelai.net/" TargetMode="External"/><Relationship Id="rId164" Type="http://schemas.openxmlformats.org/officeDocument/2006/relationships/hyperlink" Target="http://sendpotion.com/" TargetMode="External"/><Relationship Id="rId371" Type="http://schemas.openxmlformats.org/officeDocument/2006/relationships/hyperlink" Target="http://phind.com/" TargetMode="External"/><Relationship Id="rId427" Type="http://schemas.openxmlformats.org/officeDocument/2006/relationships/hyperlink" Target="http://speechmatics.com/" TargetMode="External"/><Relationship Id="rId469" Type="http://schemas.openxmlformats.org/officeDocument/2006/relationships/hyperlink" Target="http://wonderdynamics.com/" TargetMode="External"/><Relationship Id="rId26" Type="http://schemas.openxmlformats.org/officeDocument/2006/relationships/hyperlink" Target="http://avanz.ai/" TargetMode="External"/><Relationship Id="rId231" Type="http://schemas.openxmlformats.org/officeDocument/2006/relationships/hyperlink" Target="http://apollo.io/" TargetMode="External"/><Relationship Id="rId273" Type="http://schemas.openxmlformats.org/officeDocument/2006/relationships/hyperlink" Target="http://craiyon.com/" TargetMode="External"/><Relationship Id="rId329" Type="http://schemas.openxmlformats.org/officeDocument/2006/relationships/hyperlink" Target="http://looka.com/" TargetMode="External"/><Relationship Id="rId68" Type="http://schemas.openxmlformats.org/officeDocument/2006/relationships/hyperlink" Target="http://eilla.ai/" TargetMode="External"/><Relationship Id="rId133" Type="http://schemas.openxmlformats.org/officeDocument/2006/relationships/hyperlink" Target="http://pictory.ai/" TargetMode="External"/><Relationship Id="rId175" Type="http://schemas.openxmlformats.org/officeDocument/2006/relationships/hyperlink" Target="http://stablediffusionweb.com/" TargetMode="External"/><Relationship Id="rId340" Type="http://schemas.openxmlformats.org/officeDocument/2006/relationships/hyperlink" Target="https://www.bing.com/?/ai" TargetMode="External"/><Relationship Id="rId200" Type="http://schemas.openxmlformats.org/officeDocument/2006/relationships/hyperlink" Target="http://voiceflow.com/" TargetMode="External"/><Relationship Id="rId382" Type="http://schemas.openxmlformats.org/officeDocument/2006/relationships/hyperlink" Target="http://profilepicture.ai/" TargetMode="External"/><Relationship Id="rId438" Type="http://schemas.openxmlformats.org/officeDocument/2006/relationships/hyperlink" Target="http://supercreator.ai/" TargetMode="External"/><Relationship Id="rId242" Type="http://schemas.openxmlformats.org/officeDocument/2006/relationships/hyperlink" Target="http://axiom.ai/" TargetMode="External"/><Relationship Id="rId284" Type="http://schemas.openxmlformats.org/officeDocument/2006/relationships/hyperlink" Target="http://digitalfirst.ai/" TargetMode="External"/><Relationship Id="rId37" Type="http://schemas.openxmlformats.org/officeDocument/2006/relationships/hyperlink" Target="http://chat.openai.com/" TargetMode="External"/><Relationship Id="rId79" Type="http://schemas.openxmlformats.org/officeDocument/2006/relationships/hyperlink" Target="http://grammarly.com/" TargetMode="External"/><Relationship Id="rId102" Type="http://schemas.openxmlformats.org/officeDocument/2006/relationships/hyperlink" Target="http://markcopy.ai/" TargetMode="External"/><Relationship Id="rId144" Type="http://schemas.openxmlformats.org/officeDocument/2006/relationships/hyperlink" Target="http://quillbot.com/" TargetMode="External"/><Relationship Id="rId90" Type="http://schemas.openxmlformats.org/officeDocument/2006/relationships/hyperlink" Target="http://inworld.ai/" TargetMode="External"/><Relationship Id="rId186" Type="http://schemas.openxmlformats.org/officeDocument/2006/relationships/hyperlink" Target="http://theoasis.com/" TargetMode="External"/><Relationship Id="rId351" Type="http://schemas.openxmlformats.org/officeDocument/2006/relationships/hyperlink" Target="http://musixmatch.com/" TargetMode="External"/><Relationship Id="rId393" Type="http://schemas.openxmlformats.org/officeDocument/2006/relationships/hyperlink" Target="http://rephrase.ai/" TargetMode="External"/><Relationship Id="rId407" Type="http://schemas.openxmlformats.org/officeDocument/2006/relationships/hyperlink" Target="http://runwayml.com/" TargetMode="External"/><Relationship Id="rId449" Type="http://schemas.openxmlformats.org/officeDocument/2006/relationships/hyperlink" Target="http://tribescaler.com/" TargetMode="External"/><Relationship Id="rId211" Type="http://schemas.openxmlformats.org/officeDocument/2006/relationships/hyperlink" Target="http://yepic.ai/" TargetMode="External"/><Relationship Id="rId253" Type="http://schemas.openxmlformats.org/officeDocument/2006/relationships/hyperlink" Target="http://beta.character.ai/" TargetMode="External"/><Relationship Id="rId295" Type="http://schemas.openxmlformats.org/officeDocument/2006/relationships/hyperlink" Target="http://fastoutreach.ai/" TargetMode="External"/><Relationship Id="rId309" Type="http://schemas.openxmlformats.org/officeDocument/2006/relationships/hyperlink" Target="http://humata.ai/" TargetMode="External"/><Relationship Id="rId460" Type="http://schemas.openxmlformats.org/officeDocument/2006/relationships/hyperlink" Target="http://vidyo.ai/" TargetMode="External"/><Relationship Id="rId48" Type="http://schemas.openxmlformats.org/officeDocument/2006/relationships/hyperlink" Target="http://copy.ai/" TargetMode="External"/><Relationship Id="rId113" Type="http://schemas.openxmlformats.org/officeDocument/2006/relationships/hyperlink" Target="http://mubert.com/" TargetMode="External"/><Relationship Id="rId320" Type="http://schemas.openxmlformats.org/officeDocument/2006/relationships/hyperlink" Target="http://langotalk.org/" TargetMode="External"/><Relationship Id="rId155" Type="http://schemas.openxmlformats.org/officeDocument/2006/relationships/hyperlink" Target="http://repurpose.io/" TargetMode="External"/><Relationship Id="rId197" Type="http://schemas.openxmlformats.org/officeDocument/2006/relationships/hyperlink" Target="http://vidyo.ai/" TargetMode="External"/><Relationship Id="rId362" Type="http://schemas.openxmlformats.org/officeDocument/2006/relationships/hyperlink" Target="http://chat.openai.com/" TargetMode="External"/><Relationship Id="rId418" Type="http://schemas.openxmlformats.org/officeDocument/2006/relationships/hyperlink" Target="http://slidesai.io/" TargetMode="External"/><Relationship Id="rId222" Type="http://schemas.openxmlformats.org/officeDocument/2006/relationships/hyperlink" Target="http://ailabtools.com/" TargetMode="External"/><Relationship Id="rId264" Type="http://schemas.openxmlformats.org/officeDocument/2006/relationships/hyperlink" Target="http://compose.ai/" TargetMode="External"/><Relationship Id="rId471" Type="http://schemas.openxmlformats.org/officeDocument/2006/relationships/hyperlink" Target="http://ask.writer.com/" TargetMode="External"/><Relationship Id="rId17" Type="http://schemas.openxmlformats.org/officeDocument/2006/relationships/hyperlink" Target="http://apollo.io/" TargetMode="External"/><Relationship Id="rId59" Type="http://schemas.openxmlformats.org/officeDocument/2006/relationships/hyperlink" Target="http://deepdreamgenerator.com/" TargetMode="External"/><Relationship Id="rId124" Type="http://schemas.openxmlformats.org/officeDocument/2006/relationships/hyperlink" Target="http://originality.ai/" TargetMode="External"/><Relationship Id="rId70" Type="http://schemas.openxmlformats.org/officeDocument/2006/relationships/hyperlink" Target="http://fastoutreach.ai/" TargetMode="External"/><Relationship Id="rId166" Type="http://schemas.openxmlformats.org/officeDocument/2006/relationships/hyperlink" Target="http://seo.ai/" TargetMode="External"/><Relationship Id="rId331" Type="http://schemas.openxmlformats.org/officeDocument/2006/relationships/hyperlink" Target="http://lumen5.com/" TargetMode="External"/><Relationship Id="rId373" Type="http://schemas.openxmlformats.org/officeDocument/2006/relationships/hyperlink" Target="http://pi.ai/talk" TargetMode="External"/><Relationship Id="rId429" Type="http://schemas.openxmlformats.org/officeDocument/2006/relationships/hyperlink" Target="http://stablediffusionweb.com/" TargetMode="External"/><Relationship Id="rId1" Type="http://schemas.openxmlformats.org/officeDocument/2006/relationships/hyperlink" Target="http://ada.cx/" TargetMode="External"/><Relationship Id="rId233" Type="http://schemas.openxmlformats.org/officeDocument/2006/relationships/hyperlink" Target="http://platform.archesai.com/" TargetMode="External"/><Relationship Id="rId440" Type="http://schemas.openxmlformats.org/officeDocument/2006/relationships/hyperlink" Target="http://supermeme.ai/" TargetMode="External"/><Relationship Id="rId28" Type="http://schemas.openxmlformats.org/officeDocument/2006/relationships/hyperlink" Target="http://axiom.ai/" TargetMode="External"/><Relationship Id="rId275" Type="http://schemas.openxmlformats.org/officeDocument/2006/relationships/hyperlink" Target="http://customgpt.ai/" TargetMode="External"/><Relationship Id="rId300" Type="http://schemas.openxmlformats.org/officeDocument/2006/relationships/hyperlink" Target="http://contentatscale.ai/ai-content-detector" TargetMode="External"/><Relationship Id="rId81" Type="http://schemas.openxmlformats.org/officeDocument/2006/relationships/hyperlink" Target="http://heygen.com/" TargetMode="External"/><Relationship Id="rId135" Type="http://schemas.openxmlformats.org/officeDocument/2006/relationships/hyperlink" Target="http://poised.com/" TargetMode="External"/><Relationship Id="rId177" Type="http://schemas.openxmlformats.org/officeDocument/2006/relationships/hyperlink" Target="http://askstockgpt.com/" TargetMode="External"/><Relationship Id="rId342" Type="http://schemas.openxmlformats.org/officeDocument/2006/relationships/hyperlink" Target="http://mindgrasp.ai/" TargetMode="External"/><Relationship Id="rId384" Type="http://schemas.openxmlformats.org/officeDocument/2006/relationships/hyperlink" Target="http://promptstacks.com/" TargetMode="External"/><Relationship Id="rId202" Type="http://schemas.openxmlformats.org/officeDocument/2006/relationships/hyperlink" Target="https://wallet.ai/" TargetMode="External"/><Relationship Id="rId244" Type="http://schemas.openxmlformats.org/officeDocument/2006/relationships/hyperlink" Target="https://gemini.google.com/" TargetMode="External"/><Relationship Id="rId39" Type="http://schemas.openxmlformats.org/officeDocument/2006/relationships/hyperlink" Target="http://chatgptwriter.ai/" TargetMode="External"/><Relationship Id="rId286" Type="http://schemas.openxmlformats.org/officeDocument/2006/relationships/hyperlink" Target="http://donotpay.com/" TargetMode="External"/><Relationship Id="rId451" Type="http://schemas.openxmlformats.org/officeDocument/2006/relationships/hyperlink" Target="http://typecast.ai/" TargetMode="External"/><Relationship Id="rId50" Type="http://schemas.openxmlformats.org/officeDocument/2006/relationships/hyperlink" Target="http://copysmith.ai/" TargetMode="External"/><Relationship Id="rId104" Type="http://schemas.openxmlformats.org/officeDocument/2006/relationships/hyperlink" Target="http://trymaverick.com/" TargetMode="External"/><Relationship Id="rId146" Type="http://schemas.openxmlformats.org/officeDocument/2006/relationships/hyperlink" Target="http://readyplayer.me/" TargetMode="External"/><Relationship Id="rId188" Type="http://schemas.openxmlformats.org/officeDocument/2006/relationships/hyperlink" Target="http://tldrthis.com/" TargetMode="External"/><Relationship Id="rId311" Type="http://schemas.openxmlformats.org/officeDocument/2006/relationships/hyperlink" Target="http://idomoo.com/" TargetMode="External"/><Relationship Id="rId353" Type="http://schemas.openxmlformats.org/officeDocument/2006/relationships/hyperlink" Target="https://www.myko.ai/" TargetMode="External"/><Relationship Id="rId395" Type="http://schemas.openxmlformats.org/officeDocument/2006/relationships/hyperlink" Target="http://replicastudios.com/" TargetMode="External"/><Relationship Id="rId409" Type="http://schemas.openxmlformats.org/officeDocument/2006/relationships/hyperlink" Target="http://rytr.me/" TargetMode="External"/><Relationship Id="rId92" Type="http://schemas.openxmlformats.org/officeDocument/2006/relationships/hyperlink" Target="http://kaiber.ai/" TargetMode="External"/><Relationship Id="rId213" Type="http://schemas.openxmlformats.org/officeDocument/2006/relationships/hyperlink" Target="http://adcreative.ai/" TargetMode="External"/><Relationship Id="rId420" Type="http://schemas.openxmlformats.org/officeDocument/2006/relationships/hyperlink" Target="http://smartly.io/" TargetMode="External"/><Relationship Id="rId255" Type="http://schemas.openxmlformats.org/officeDocument/2006/relationships/hyperlink" Target="http://chatgpt4google.com/" TargetMode="External"/><Relationship Id="rId297" Type="http://schemas.openxmlformats.org/officeDocument/2006/relationships/hyperlink" Target="http://fireflies.ai/" TargetMode="External"/><Relationship Id="rId462" Type="http://schemas.openxmlformats.org/officeDocument/2006/relationships/hyperlink" Target="http://voiceflow.com/" TargetMode="External"/><Relationship Id="rId115" Type="http://schemas.openxmlformats.org/officeDocument/2006/relationships/hyperlink" Target="http://mutable.ai/" TargetMode="External"/><Relationship Id="rId157" Type="http://schemas.openxmlformats.org/officeDocument/2006/relationships/hyperlink" Target="http://resemble.ai/" TargetMode="External"/><Relationship Id="rId322" Type="http://schemas.openxmlformats.org/officeDocument/2006/relationships/hyperlink" Target="http://prisma-ai.com/" TargetMode="External"/><Relationship Id="rId364" Type="http://schemas.openxmlformats.org/officeDocument/2006/relationships/hyperlink" Target="http://originality.ai/" TargetMode="External"/><Relationship Id="rId61" Type="http://schemas.openxmlformats.org/officeDocument/2006/relationships/hyperlink" Target="http://descript.com/overdub" TargetMode="External"/><Relationship Id="rId199" Type="http://schemas.openxmlformats.org/officeDocument/2006/relationships/hyperlink" Target="http://vocalremover.org/" TargetMode="External"/><Relationship Id="rId19" Type="http://schemas.openxmlformats.org/officeDocument/2006/relationships/hyperlink" Target="http://platform.archesai.com/" TargetMode="External"/><Relationship Id="rId224" Type="http://schemas.openxmlformats.org/officeDocument/2006/relationships/hyperlink" Target="http://aitax.com/" TargetMode="External"/><Relationship Id="rId266" Type="http://schemas.openxmlformats.org/officeDocument/2006/relationships/hyperlink" Target="http://figma.com/community/plugin/1184099018479632867/Contentinator" TargetMode="External"/><Relationship Id="rId431" Type="http://schemas.openxmlformats.org/officeDocument/2006/relationships/hyperlink" Target="http://askstockgpt.com/" TargetMode="External"/><Relationship Id="rId473" Type="http://schemas.openxmlformats.org/officeDocument/2006/relationships/hyperlink" Target="http://xembly.com/"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heygen.com/" TargetMode="External"/><Relationship Id="rId13" Type="http://schemas.openxmlformats.org/officeDocument/2006/relationships/hyperlink" Target="http://mixo.io/" TargetMode="External"/><Relationship Id="rId18" Type="http://schemas.openxmlformats.org/officeDocument/2006/relationships/hyperlink" Target="https://app.yoodli.ai/" TargetMode="External"/><Relationship Id="rId26" Type="http://schemas.openxmlformats.org/officeDocument/2006/relationships/hyperlink" Target="http://rask.ai/" TargetMode="External"/><Relationship Id="rId3" Type="http://schemas.openxmlformats.org/officeDocument/2006/relationships/hyperlink" Target="https://www.opus.pro/" TargetMode="External"/><Relationship Id="rId21" Type="http://schemas.openxmlformats.org/officeDocument/2006/relationships/hyperlink" Target="https://www.spikes.studio/" TargetMode="External"/><Relationship Id="rId7" Type="http://schemas.openxmlformats.org/officeDocument/2006/relationships/hyperlink" Target="http://heygen.com/" TargetMode="External"/><Relationship Id="rId12" Type="http://schemas.openxmlformats.org/officeDocument/2006/relationships/hyperlink" Target="http://mixo.io/" TargetMode="External"/><Relationship Id="rId17" Type="http://schemas.openxmlformats.org/officeDocument/2006/relationships/hyperlink" Target="http://soundraw.io/" TargetMode="External"/><Relationship Id="rId25" Type="http://schemas.openxmlformats.org/officeDocument/2006/relationships/hyperlink" Target="http://bhuman.ai/" TargetMode="External"/><Relationship Id="rId2" Type="http://schemas.openxmlformats.org/officeDocument/2006/relationships/hyperlink" Target="https://www.opus.pro/" TargetMode="External"/><Relationship Id="rId16" Type="http://schemas.openxmlformats.org/officeDocument/2006/relationships/hyperlink" Target="http://soundraw.io/" TargetMode="External"/><Relationship Id="rId20" Type="http://schemas.openxmlformats.org/officeDocument/2006/relationships/hyperlink" Target="https://klap.app/" TargetMode="External"/><Relationship Id="rId29" Type="http://schemas.openxmlformats.org/officeDocument/2006/relationships/hyperlink" Target="http://10web.io/" TargetMode="External"/><Relationship Id="rId1" Type="http://schemas.openxmlformats.org/officeDocument/2006/relationships/hyperlink" Target="http://media.io/" TargetMode="External"/><Relationship Id="rId6" Type="http://schemas.openxmlformats.org/officeDocument/2006/relationships/hyperlink" Target="https://quillbot.com/" TargetMode="External"/><Relationship Id="rId11" Type="http://schemas.openxmlformats.org/officeDocument/2006/relationships/hyperlink" Target="http://relume.io/" TargetMode="External"/><Relationship Id="rId24" Type="http://schemas.openxmlformats.org/officeDocument/2006/relationships/hyperlink" Target="http://veed.io/" TargetMode="External"/><Relationship Id="rId5" Type="http://schemas.openxmlformats.org/officeDocument/2006/relationships/hyperlink" Target="http://2short.ai/" TargetMode="External"/><Relationship Id="rId15" Type="http://schemas.openxmlformats.org/officeDocument/2006/relationships/hyperlink" Target="http://firefly.adobe.com/" TargetMode="External"/><Relationship Id="rId23" Type="http://schemas.openxmlformats.org/officeDocument/2006/relationships/hyperlink" Target="http://synthesia.io/" TargetMode="External"/><Relationship Id="rId28" Type="http://schemas.openxmlformats.org/officeDocument/2006/relationships/hyperlink" Target="http://durable.co/" TargetMode="External"/><Relationship Id="rId10" Type="http://schemas.openxmlformats.org/officeDocument/2006/relationships/hyperlink" Target="http://relume.io/" TargetMode="External"/><Relationship Id="rId19" Type="http://schemas.openxmlformats.org/officeDocument/2006/relationships/hyperlink" Target="https://goblin.tools/" TargetMode="External"/><Relationship Id="rId31" Type="http://schemas.openxmlformats.org/officeDocument/2006/relationships/hyperlink" Target="http://sendsteps.com/" TargetMode="External"/><Relationship Id="rId4" Type="http://schemas.openxmlformats.org/officeDocument/2006/relationships/hyperlink" Target="http://2short.ai/" TargetMode="External"/><Relationship Id="rId9" Type="http://schemas.openxmlformats.org/officeDocument/2006/relationships/hyperlink" Target="https://youtu.be/7phZp1McLmk?si=Xj-VmeRxTZ3GRpIF" TargetMode="External"/><Relationship Id="rId14" Type="http://schemas.openxmlformats.org/officeDocument/2006/relationships/hyperlink" Target="http://firefly.adobe.com/" TargetMode="External"/><Relationship Id="rId22" Type="http://schemas.openxmlformats.org/officeDocument/2006/relationships/hyperlink" Target="http://getmunch.com/" TargetMode="External"/><Relationship Id="rId27" Type="http://schemas.openxmlformats.org/officeDocument/2006/relationships/hyperlink" Target="https://60sec.site/" TargetMode="External"/><Relationship Id="rId30" Type="http://schemas.openxmlformats.org/officeDocument/2006/relationships/hyperlink" Target="http://ai.mobiris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E218"/>
  <sheetViews>
    <sheetView tabSelected="1" workbookViewId="0">
      <selection activeCell="F10" sqref="F10"/>
    </sheetView>
  </sheetViews>
  <sheetFormatPr defaultColWidth="12.6328125" defaultRowHeight="15.75" customHeight="1"/>
  <cols>
    <col min="1" max="3" width="22.6328125" customWidth="1"/>
    <col min="4" max="4" width="48" customWidth="1"/>
    <col min="5" max="5" width="21.6328125" customWidth="1"/>
  </cols>
  <sheetData>
    <row r="1" spans="1:5" ht="122.25" customHeight="1">
      <c r="A1" s="53"/>
      <c r="B1" s="54"/>
      <c r="C1" s="54"/>
      <c r="D1" s="54"/>
      <c r="E1" s="54"/>
    </row>
    <row r="2" spans="1:5" ht="14">
      <c r="A2" s="2" t="s">
        <v>0</v>
      </c>
      <c r="B2" s="3" t="s">
        <v>1</v>
      </c>
      <c r="C2" s="2" t="s">
        <v>2</v>
      </c>
      <c r="D2" s="4" t="s">
        <v>3</v>
      </c>
      <c r="E2" s="2" t="s">
        <v>4</v>
      </c>
    </row>
    <row r="3" spans="1:5" ht="15.5">
      <c r="A3" s="5" t="s">
        <v>5</v>
      </c>
      <c r="B3" s="6" t="s">
        <v>6</v>
      </c>
      <c r="C3" s="7" t="s">
        <v>7</v>
      </c>
      <c r="D3" s="8" t="s">
        <v>8</v>
      </c>
      <c r="E3" s="9"/>
    </row>
    <row r="4" spans="1:5" ht="31">
      <c r="A4" s="5" t="s">
        <v>9</v>
      </c>
      <c r="B4" s="6" t="s">
        <v>6</v>
      </c>
      <c r="C4" s="7" t="s">
        <v>10</v>
      </c>
      <c r="D4" s="8" t="s">
        <v>11</v>
      </c>
      <c r="E4" s="9" t="s">
        <v>12</v>
      </c>
    </row>
    <row r="5" spans="1:5" ht="31">
      <c r="A5" s="5" t="s">
        <v>13</v>
      </c>
      <c r="B5" s="10" t="s">
        <v>14</v>
      </c>
      <c r="C5" s="7" t="s">
        <v>15</v>
      </c>
      <c r="D5" s="8" t="s">
        <v>16</v>
      </c>
      <c r="E5" s="9" t="s">
        <v>17</v>
      </c>
    </row>
    <row r="6" spans="1:5" ht="31">
      <c r="A6" s="5" t="s">
        <v>18</v>
      </c>
      <c r="B6" s="11" t="s">
        <v>19</v>
      </c>
      <c r="C6" s="7" t="s">
        <v>20</v>
      </c>
      <c r="D6" s="8" t="s">
        <v>21</v>
      </c>
      <c r="E6" s="9" t="s">
        <v>22</v>
      </c>
    </row>
    <row r="7" spans="1:5" ht="31">
      <c r="A7" s="5" t="s">
        <v>23</v>
      </c>
      <c r="B7" s="11" t="s">
        <v>6</v>
      </c>
      <c r="C7" s="7" t="s">
        <v>24</v>
      </c>
      <c r="D7" s="8" t="s">
        <v>25</v>
      </c>
      <c r="E7" s="9"/>
    </row>
    <row r="8" spans="1:5" ht="31">
      <c r="A8" s="5" t="s">
        <v>26</v>
      </c>
      <c r="B8" s="11" t="s">
        <v>19</v>
      </c>
      <c r="C8" s="7" t="s">
        <v>27</v>
      </c>
      <c r="D8" s="8" t="s">
        <v>28</v>
      </c>
      <c r="E8" s="9" t="s">
        <v>12</v>
      </c>
    </row>
    <row r="9" spans="1:5" ht="31">
      <c r="A9" s="5" t="s">
        <v>29</v>
      </c>
      <c r="B9" s="11" t="s">
        <v>14</v>
      </c>
      <c r="C9" s="7" t="s">
        <v>30</v>
      </c>
      <c r="D9" s="8" t="s">
        <v>31</v>
      </c>
      <c r="E9" s="9" t="s">
        <v>32</v>
      </c>
    </row>
    <row r="10" spans="1:5" ht="31">
      <c r="A10" s="5" t="s">
        <v>33</v>
      </c>
      <c r="B10" s="6" t="s">
        <v>14</v>
      </c>
      <c r="C10" s="7" t="s">
        <v>34</v>
      </c>
      <c r="D10" s="8" t="s">
        <v>35</v>
      </c>
      <c r="E10" s="9" t="s">
        <v>22</v>
      </c>
    </row>
    <row r="11" spans="1:5" ht="31">
      <c r="A11" s="5" t="s">
        <v>36</v>
      </c>
      <c r="B11" s="10" t="s">
        <v>6</v>
      </c>
      <c r="C11" s="7" t="s">
        <v>37</v>
      </c>
      <c r="D11" s="8" t="s">
        <v>38</v>
      </c>
      <c r="E11" s="9"/>
    </row>
    <row r="12" spans="1:5" ht="46.5">
      <c r="A12" s="5" t="s">
        <v>39</v>
      </c>
      <c r="B12" s="10" t="s">
        <v>14</v>
      </c>
      <c r="C12" s="7" t="s">
        <v>40</v>
      </c>
      <c r="D12" s="8" t="s">
        <v>41</v>
      </c>
      <c r="E12" s="9"/>
    </row>
    <row r="13" spans="1:5" ht="31">
      <c r="A13" s="5" t="s">
        <v>42</v>
      </c>
      <c r="B13" s="6" t="s">
        <v>6</v>
      </c>
      <c r="C13" s="7" t="s">
        <v>43</v>
      </c>
      <c r="D13" s="8" t="s">
        <v>44</v>
      </c>
      <c r="E13" s="9" t="s">
        <v>45</v>
      </c>
    </row>
    <row r="14" spans="1:5" ht="31">
      <c r="A14" s="5" t="s">
        <v>46</v>
      </c>
      <c r="B14" s="10" t="s">
        <v>14</v>
      </c>
      <c r="C14" s="7" t="s">
        <v>47</v>
      </c>
      <c r="D14" s="8" t="s">
        <v>48</v>
      </c>
      <c r="E14" s="9"/>
    </row>
    <row r="15" spans="1:5" ht="31">
      <c r="A15" s="5" t="s">
        <v>49</v>
      </c>
      <c r="B15" s="10" t="s">
        <v>14</v>
      </c>
      <c r="C15" s="7" t="s">
        <v>50</v>
      </c>
      <c r="D15" s="8" t="s">
        <v>51</v>
      </c>
      <c r="E15" s="9" t="s">
        <v>45</v>
      </c>
    </row>
    <row r="16" spans="1:5" ht="31">
      <c r="A16" s="5" t="s">
        <v>52</v>
      </c>
      <c r="B16" s="6" t="s">
        <v>14</v>
      </c>
      <c r="C16" s="7" t="s">
        <v>53</v>
      </c>
      <c r="D16" s="8" t="s">
        <v>54</v>
      </c>
      <c r="E16" s="9" t="s">
        <v>45</v>
      </c>
    </row>
    <row r="17" spans="1:5" ht="15.5">
      <c r="A17" s="5" t="s">
        <v>55</v>
      </c>
      <c r="B17" s="6" t="s">
        <v>6</v>
      </c>
      <c r="C17" s="7" t="s">
        <v>56</v>
      </c>
      <c r="D17" s="8" t="s">
        <v>57</v>
      </c>
      <c r="E17" s="9" t="s">
        <v>45</v>
      </c>
    </row>
    <row r="18" spans="1:5" ht="46.5">
      <c r="A18" s="5" t="s">
        <v>58</v>
      </c>
      <c r="B18" s="6" t="s">
        <v>6</v>
      </c>
      <c r="C18" s="7" t="s">
        <v>59</v>
      </c>
      <c r="D18" s="8" t="s">
        <v>60</v>
      </c>
      <c r="E18" s="9" t="s">
        <v>45</v>
      </c>
    </row>
    <row r="19" spans="1:5" ht="15.5">
      <c r="A19" s="5" t="s">
        <v>61</v>
      </c>
      <c r="B19" s="6" t="s">
        <v>14</v>
      </c>
      <c r="C19" s="7" t="s">
        <v>62</v>
      </c>
      <c r="D19" s="8" t="s">
        <v>63</v>
      </c>
      <c r="E19" s="9" t="s">
        <v>64</v>
      </c>
    </row>
    <row r="20" spans="1:5" ht="108.5">
      <c r="A20" s="5" t="s">
        <v>65</v>
      </c>
      <c r="B20" s="11" t="s">
        <v>6</v>
      </c>
      <c r="C20" s="7" t="s">
        <v>66</v>
      </c>
      <c r="D20" s="8" t="s">
        <v>67</v>
      </c>
      <c r="E20" s="9" t="s">
        <v>45</v>
      </c>
    </row>
    <row r="21" spans="1:5" ht="15.5">
      <c r="A21" s="5" t="s">
        <v>68</v>
      </c>
      <c r="B21" s="11" t="s">
        <v>14</v>
      </c>
      <c r="C21" s="7" t="s">
        <v>69</v>
      </c>
      <c r="D21" s="8" t="s">
        <v>70</v>
      </c>
      <c r="E21" s="9" t="s">
        <v>45</v>
      </c>
    </row>
    <row r="22" spans="1:5" ht="46.5">
      <c r="A22" s="5" t="s">
        <v>71</v>
      </c>
      <c r="B22" s="6" t="s">
        <v>6</v>
      </c>
      <c r="C22" s="7" t="s">
        <v>72</v>
      </c>
      <c r="D22" s="8" t="s">
        <v>73</v>
      </c>
      <c r="E22" s="9" t="s">
        <v>45</v>
      </c>
    </row>
    <row r="23" spans="1:5" ht="31">
      <c r="A23" s="5" t="s">
        <v>74</v>
      </c>
      <c r="B23" s="10" t="s">
        <v>6</v>
      </c>
      <c r="C23" s="7" t="s">
        <v>75</v>
      </c>
      <c r="D23" s="8" t="s">
        <v>76</v>
      </c>
      <c r="E23" s="9"/>
    </row>
    <row r="24" spans="1:5" ht="46.5">
      <c r="A24" s="5" t="s">
        <v>77</v>
      </c>
      <c r="B24" s="6" t="s">
        <v>6</v>
      </c>
      <c r="C24" s="7" t="s">
        <v>78</v>
      </c>
      <c r="D24" s="8" t="s">
        <v>79</v>
      </c>
      <c r="E24" s="9" t="s">
        <v>45</v>
      </c>
    </row>
    <row r="25" spans="1:5" ht="15.5">
      <c r="A25" s="5" t="s">
        <v>80</v>
      </c>
      <c r="B25" s="10" t="s">
        <v>14</v>
      </c>
      <c r="C25" s="7" t="s">
        <v>81</v>
      </c>
      <c r="D25" s="8" t="s">
        <v>82</v>
      </c>
      <c r="E25" s="9" t="s">
        <v>12</v>
      </c>
    </row>
    <row r="26" spans="1:5" ht="31">
      <c r="A26" s="5" t="s">
        <v>83</v>
      </c>
      <c r="B26" s="6" t="s">
        <v>6</v>
      </c>
      <c r="C26" s="7" t="s">
        <v>84</v>
      </c>
      <c r="D26" s="8" t="s">
        <v>85</v>
      </c>
      <c r="E26" s="9" t="s">
        <v>32</v>
      </c>
    </row>
    <row r="27" spans="1:5" ht="31">
      <c r="A27" s="5" t="s">
        <v>86</v>
      </c>
      <c r="B27" s="6" t="s">
        <v>14</v>
      </c>
      <c r="C27" s="7" t="s">
        <v>87</v>
      </c>
      <c r="D27" s="8" t="s">
        <v>88</v>
      </c>
      <c r="E27" s="9" t="s">
        <v>22</v>
      </c>
    </row>
    <row r="28" spans="1:5" ht="62">
      <c r="A28" s="5" t="s">
        <v>89</v>
      </c>
      <c r="B28" s="6" t="s">
        <v>6</v>
      </c>
      <c r="C28" s="7" t="s">
        <v>90</v>
      </c>
      <c r="D28" s="8" t="s">
        <v>91</v>
      </c>
      <c r="E28" s="9" t="s">
        <v>45</v>
      </c>
    </row>
    <row r="29" spans="1:5" ht="31">
      <c r="A29" s="5" t="s">
        <v>92</v>
      </c>
      <c r="B29" s="10" t="s">
        <v>6</v>
      </c>
      <c r="C29" s="7" t="s">
        <v>93</v>
      </c>
      <c r="D29" s="8" t="s">
        <v>94</v>
      </c>
      <c r="E29" s="9" t="s">
        <v>45</v>
      </c>
    </row>
    <row r="30" spans="1:5" ht="31">
      <c r="A30" s="5" t="s">
        <v>95</v>
      </c>
      <c r="B30" s="6" t="s">
        <v>6</v>
      </c>
      <c r="C30" s="7" t="s">
        <v>96</v>
      </c>
      <c r="D30" s="8" t="s">
        <v>97</v>
      </c>
      <c r="E30" s="9" t="s">
        <v>22</v>
      </c>
    </row>
    <row r="31" spans="1:5" ht="31">
      <c r="A31" s="5" t="s">
        <v>98</v>
      </c>
      <c r="B31" s="6" t="s">
        <v>19</v>
      </c>
      <c r="C31" s="7" t="s">
        <v>99</v>
      </c>
      <c r="D31" s="8" t="s">
        <v>100</v>
      </c>
      <c r="E31" s="9" t="s">
        <v>45</v>
      </c>
    </row>
    <row r="32" spans="1:5" ht="31">
      <c r="A32" s="5" t="s">
        <v>101</v>
      </c>
      <c r="B32" s="6" t="s">
        <v>6</v>
      </c>
      <c r="C32" s="7" t="s">
        <v>102</v>
      </c>
      <c r="D32" s="8" t="s">
        <v>103</v>
      </c>
      <c r="E32" s="9" t="s">
        <v>45</v>
      </c>
    </row>
    <row r="33" spans="1:5" ht="31">
      <c r="A33" s="5" t="s">
        <v>104</v>
      </c>
      <c r="B33" s="11" t="s">
        <v>14</v>
      </c>
      <c r="C33" s="7" t="s">
        <v>105</v>
      </c>
      <c r="D33" s="8" t="s">
        <v>106</v>
      </c>
      <c r="E33" s="9" t="s">
        <v>22</v>
      </c>
    </row>
    <row r="34" spans="1:5" ht="31">
      <c r="A34" s="5" t="s">
        <v>107</v>
      </c>
      <c r="B34" s="6" t="s">
        <v>19</v>
      </c>
      <c r="C34" s="7" t="s">
        <v>108</v>
      </c>
      <c r="D34" s="8" t="s">
        <v>109</v>
      </c>
      <c r="E34" s="9"/>
    </row>
    <row r="35" spans="1:5" ht="15.5">
      <c r="A35" s="5" t="s">
        <v>110</v>
      </c>
      <c r="B35" s="11" t="s">
        <v>19</v>
      </c>
      <c r="C35" s="7" t="s">
        <v>111</v>
      </c>
      <c r="D35" s="8" t="s">
        <v>112</v>
      </c>
      <c r="E35" s="9"/>
    </row>
    <row r="36" spans="1:5" ht="46.5">
      <c r="A36" s="5" t="s">
        <v>113</v>
      </c>
      <c r="B36" s="6" t="s">
        <v>6</v>
      </c>
      <c r="C36" s="7" t="s">
        <v>114</v>
      </c>
      <c r="D36" s="8" t="s">
        <v>115</v>
      </c>
      <c r="E36" s="9" t="s">
        <v>45</v>
      </c>
    </row>
    <row r="37" spans="1:5" ht="62">
      <c r="A37" s="5" t="s">
        <v>116</v>
      </c>
      <c r="B37" s="6" t="s">
        <v>6</v>
      </c>
      <c r="C37" s="7" t="s">
        <v>117</v>
      </c>
      <c r="D37" s="8" t="s">
        <v>118</v>
      </c>
      <c r="E37" s="9" t="s">
        <v>22</v>
      </c>
    </row>
    <row r="38" spans="1:5" ht="31">
      <c r="A38" s="5" t="s">
        <v>119</v>
      </c>
      <c r="B38" s="11" t="s">
        <v>14</v>
      </c>
      <c r="C38" s="7" t="s">
        <v>120</v>
      </c>
      <c r="D38" s="8" t="s">
        <v>121</v>
      </c>
      <c r="E38" s="9" t="s">
        <v>22</v>
      </c>
    </row>
    <row r="39" spans="1:5" ht="31">
      <c r="A39" s="5" t="s">
        <v>122</v>
      </c>
      <c r="B39" s="6" t="s">
        <v>6</v>
      </c>
      <c r="C39" s="7" t="s">
        <v>123</v>
      </c>
      <c r="D39" s="8" t="s">
        <v>124</v>
      </c>
      <c r="E39" s="9" t="s">
        <v>45</v>
      </c>
    </row>
    <row r="40" spans="1:5" ht="31">
      <c r="A40" s="5" t="s">
        <v>125</v>
      </c>
      <c r="B40" s="6" t="s">
        <v>14</v>
      </c>
      <c r="C40" s="7" t="s">
        <v>126</v>
      </c>
      <c r="D40" s="8" t="s">
        <v>127</v>
      </c>
      <c r="E40" s="9" t="s">
        <v>128</v>
      </c>
    </row>
    <row r="41" spans="1:5" ht="46.5">
      <c r="A41" s="5" t="s">
        <v>129</v>
      </c>
      <c r="B41" s="11" t="s">
        <v>6</v>
      </c>
      <c r="C41" s="7" t="s">
        <v>130</v>
      </c>
      <c r="D41" s="8" t="s">
        <v>131</v>
      </c>
      <c r="E41" s="9" t="s">
        <v>45</v>
      </c>
    </row>
    <row r="42" spans="1:5" ht="31">
      <c r="A42" s="5" t="s">
        <v>132</v>
      </c>
      <c r="B42" s="6" t="s">
        <v>14</v>
      </c>
      <c r="C42" s="7" t="s">
        <v>133</v>
      </c>
      <c r="D42" s="8" t="s">
        <v>134</v>
      </c>
      <c r="E42" s="9" t="s">
        <v>45</v>
      </c>
    </row>
    <row r="43" spans="1:5" ht="31">
      <c r="A43" s="5" t="s">
        <v>135</v>
      </c>
      <c r="B43" s="10" t="s">
        <v>19</v>
      </c>
      <c r="C43" s="7" t="s">
        <v>136</v>
      </c>
      <c r="D43" s="8" t="s">
        <v>137</v>
      </c>
      <c r="E43" s="9" t="s">
        <v>45</v>
      </c>
    </row>
    <row r="44" spans="1:5" ht="31">
      <c r="A44" s="5" t="s">
        <v>138</v>
      </c>
      <c r="B44" s="6" t="s">
        <v>6</v>
      </c>
      <c r="C44" s="7" t="s">
        <v>139</v>
      </c>
      <c r="D44" s="8" t="s">
        <v>140</v>
      </c>
      <c r="E44" s="9"/>
    </row>
    <row r="45" spans="1:5" ht="15.5">
      <c r="A45" s="5" t="s">
        <v>141</v>
      </c>
      <c r="B45" s="10" t="s">
        <v>14</v>
      </c>
      <c r="C45" s="7" t="s">
        <v>142</v>
      </c>
      <c r="D45" s="8" t="s">
        <v>143</v>
      </c>
      <c r="E45" s="9" t="s">
        <v>12</v>
      </c>
    </row>
    <row r="46" spans="1:5" ht="15.5">
      <c r="A46" s="5" t="s">
        <v>144</v>
      </c>
      <c r="B46" s="10" t="s">
        <v>6</v>
      </c>
      <c r="C46" s="7" t="s">
        <v>145</v>
      </c>
      <c r="D46" s="8" t="s">
        <v>146</v>
      </c>
      <c r="E46" s="9" t="s">
        <v>45</v>
      </c>
    </row>
    <row r="47" spans="1:5" ht="15.5">
      <c r="A47" s="5" t="s">
        <v>147</v>
      </c>
      <c r="B47" s="11" t="s">
        <v>14</v>
      </c>
      <c r="C47" s="7" t="s">
        <v>148</v>
      </c>
      <c r="D47" s="8" t="s">
        <v>149</v>
      </c>
      <c r="E47" s="9" t="s">
        <v>22</v>
      </c>
    </row>
    <row r="48" spans="1:5" ht="31">
      <c r="A48" s="5" t="s">
        <v>150</v>
      </c>
      <c r="B48" s="6" t="s">
        <v>14</v>
      </c>
      <c r="C48" s="7" t="s">
        <v>151</v>
      </c>
      <c r="D48" s="8" t="s">
        <v>152</v>
      </c>
      <c r="E48" s="9" t="s">
        <v>128</v>
      </c>
    </row>
    <row r="49" spans="1:5" ht="31">
      <c r="A49" s="5" t="s">
        <v>153</v>
      </c>
      <c r="B49" s="6" t="s">
        <v>6</v>
      </c>
      <c r="C49" s="7" t="s">
        <v>154</v>
      </c>
      <c r="D49" s="8" t="s">
        <v>155</v>
      </c>
      <c r="E49" s="9" t="s">
        <v>45</v>
      </c>
    </row>
    <row r="50" spans="1:5" ht="46.5">
      <c r="A50" s="5" t="s">
        <v>156</v>
      </c>
      <c r="B50" s="10" t="s">
        <v>19</v>
      </c>
      <c r="C50" s="7" t="s">
        <v>157</v>
      </c>
      <c r="D50" s="8" t="s">
        <v>158</v>
      </c>
      <c r="E50" s="9"/>
    </row>
    <row r="51" spans="1:5" ht="31">
      <c r="A51" s="5" t="s">
        <v>159</v>
      </c>
      <c r="B51" s="10" t="s">
        <v>6</v>
      </c>
      <c r="C51" s="7" t="s">
        <v>160</v>
      </c>
      <c r="D51" s="8" t="s">
        <v>161</v>
      </c>
      <c r="E51" s="9" t="s">
        <v>22</v>
      </c>
    </row>
    <row r="52" spans="1:5" ht="46.5">
      <c r="A52" s="5" t="s">
        <v>162</v>
      </c>
      <c r="B52" s="6" t="s">
        <v>14</v>
      </c>
      <c r="C52" s="7" t="s">
        <v>163</v>
      </c>
      <c r="D52" s="8" t="s">
        <v>164</v>
      </c>
      <c r="E52" s="9" t="s">
        <v>22</v>
      </c>
    </row>
    <row r="53" spans="1:5" ht="46.5">
      <c r="A53" s="5" t="s">
        <v>165</v>
      </c>
      <c r="B53" s="11" t="s">
        <v>19</v>
      </c>
      <c r="C53" s="7" t="s">
        <v>166</v>
      </c>
      <c r="D53" s="8" t="s">
        <v>167</v>
      </c>
      <c r="E53" s="9" t="s">
        <v>17</v>
      </c>
    </row>
    <row r="54" spans="1:5" ht="46.5">
      <c r="A54" s="5" t="s">
        <v>168</v>
      </c>
      <c r="B54" s="10" t="s">
        <v>6</v>
      </c>
      <c r="C54" s="7" t="s">
        <v>169</v>
      </c>
      <c r="D54" s="8" t="s">
        <v>170</v>
      </c>
      <c r="E54" s="9" t="s">
        <v>45</v>
      </c>
    </row>
    <row r="55" spans="1:5" ht="62">
      <c r="A55" s="5" t="s">
        <v>171</v>
      </c>
      <c r="B55" s="10" t="s">
        <v>19</v>
      </c>
      <c r="C55" s="7" t="s">
        <v>172</v>
      </c>
      <c r="D55" s="8" t="s">
        <v>173</v>
      </c>
      <c r="E55" s="9" t="s">
        <v>45</v>
      </c>
    </row>
    <row r="56" spans="1:5" ht="31">
      <c r="A56" s="5" t="s">
        <v>174</v>
      </c>
      <c r="B56" s="6" t="s">
        <v>6</v>
      </c>
      <c r="C56" s="7" t="s">
        <v>175</v>
      </c>
      <c r="D56" s="8" t="s">
        <v>176</v>
      </c>
      <c r="E56" s="9"/>
    </row>
    <row r="57" spans="1:5" ht="31">
      <c r="A57" s="5" t="s">
        <v>177</v>
      </c>
      <c r="B57" s="11" t="s">
        <v>14</v>
      </c>
      <c r="C57" s="7" t="s">
        <v>178</v>
      </c>
      <c r="D57" s="8" t="s">
        <v>179</v>
      </c>
      <c r="E57" s="9" t="s">
        <v>32</v>
      </c>
    </row>
    <row r="58" spans="1:5" ht="31">
      <c r="A58" s="5" t="s">
        <v>180</v>
      </c>
      <c r="B58" s="11" t="s">
        <v>14</v>
      </c>
      <c r="C58" s="7" t="s">
        <v>181</v>
      </c>
      <c r="D58" s="8" t="s">
        <v>182</v>
      </c>
      <c r="E58" s="9" t="s">
        <v>45</v>
      </c>
    </row>
    <row r="59" spans="1:5" ht="31">
      <c r="A59" s="5" t="s">
        <v>183</v>
      </c>
      <c r="B59" s="6" t="s">
        <v>6</v>
      </c>
      <c r="C59" s="7" t="s">
        <v>184</v>
      </c>
      <c r="D59" s="8" t="s">
        <v>185</v>
      </c>
      <c r="E59" s="9" t="s">
        <v>12</v>
      </c>
    </row>
    <row r="60" spans="1:5" ht="62">
      <c r="A60" s="5" t="s">
        <v>186</v>
      </c>
      <c r="B60" s="6" t="s">
        <v>14</v>
      </c>
      <c r="C60" s="7" t="s">
        <v>187</v>
      </c>
      <c r="D60" s="8" t="s">
        <v>188</v>
      </c>
      <c r="E60" s="9" t="s">
        <v>12</v>
      </c>
    </row>
    <row r="61" spans="1:5" ht="46.5">
      <c r="A61" s="5" t="s">
        <v>189</v>
      </c>
      <c r="B61" s="10" t="s">
        <v>6</v>
      </c>
      <c r="C61" s="7" t="s">
        <v>190</v>
      </c>
      <c r="D61" s="8" t="s">
        <v>191</v>
      </c>
      <c r="E61" s="9"/>
    </row>
    <row r="62" spans="1:5" ht="31">
      <c r="A62" s="5" t="s">
        <v>192</v>
      </c>
      <c r="B62" s="6" t="s">
        <v>19</v>
      </c>
      <c r="C62" s="7" t="s">
        <v>193</v>
      </c>
      <c r="D62" s="8" t="s">
        <v>194</v>
      </c>
      <c r="E62" s="9"/>
    </row>
    <row r="63" spans="1:5" ht="31">
      <c r="A63" s="5" t="s">
        <v>195</v>
      </c>
      <c r="B63" s="10" t="s">
        <v>14</v>
      </c>
      <c r="C63" s="7" t="s">
        <v>196</v>
      </c>
      <c r="D63" s="8" t="s">
        <v>197</v>
      </c>
      <c r="E63" s="9"/>
    </row>
    <row r="64" spans="1:5" ht="15.5">
      <c r="A64" s="5" t="s">
        <v>198</v>
      </c>
      <c r="B64" s="10" t="s">
        <v>6</v>
      </c>
      <c r="C64" s="7" t="s">
        <v>199</v>
      </c>
      <c r="D64" s="8" t="s">
        <v>200</v>
      </c>
      <c r="E64" s="9" t="s">
        <v>45</v>
      </c>
    </row>
    <row r="65" spans="1:5" ht="31">
      <c r="A65" s="5" t="s">
        <v>201</v>
      </c>
      <c r="B65" s="6" t="s">
        <v>14</v>
      </c>
      <c r="C65" s="7" t="s">
        <v>202</v>
      </c>
      <c r="D65" s="8" t="s">
        <v>203</v>
      </c>
      <c r="E65" s="9"/>
    </row>
    <row r="66" spans="1:5" ht="15.5">
      <c r="A66" s="5" t="s">
        <v>204</v>
      </c>
      <c r="B66" s="10" t="s">
        <v>6</v>
      </c>
      <c r="C66" s="7" t="s">
        <v>205</v>
      </c>
      <c r="D66" s="8" t="s">
        <v>206</v>
      </c>
      <c r="E66" s="9"/>
    </row>
    <row r="67" spans="1:5" ht="46.5">
      <c r="A67" s="5" t="s">
        <v>207</v>
      </c>
      <c r="B67" s="6" t="s">
        <v>6</v>
      </c>
      <c r="C67" s="7" t="s">
        <v>208</v>
      </c>
      <c r="D67" s="8" t="s">
        <v>209</v>
      </c>
      <c r="E67" s="9" t="s">
        <v>45</v>
      </c>
    </row>
    <row r="68" spans="1:5" ht="15.5">
      <c r="A68" s="5" t="s">
        <v>210</v>
      </c>
      <c r="B68" s="11" t="s">
        <v>6</v>
      </c>
      <c r="C68" s="7" t="s">
        <v>211</v>
      </c>
      <c r="D68" s="8" t="s">
        <v>206</v>
      </c>
      <c r="E68" s="9" t="s">
        <v>45</v>
      </c>
    </row>
    <row r="69" spans="1:5" ht="31">
      <c r="A69" s="5" t="s">
        <v>212</v>
      </c>
      <c r="B69" s="6" t="s">
        <v>6</v>
      </c>
      <c r="C69" s="7" t="s">
        <v>213</v>
      </c>
      <c r="D69" s="8" t="s">
        <v>214</v>
      </c>
      <c r="E69" s="9" t="s">
        <v>45</v>
      </c>
    </row>
    <row r="70" spans="1:5" ht="31">
      <c r="A70" s="5" t="s">
        <v>215</v>
      </c>
      <c r="B70" s="6" t="s">
        <v>6</v>
      </c>
      <c r="C70" s="7" t="s">
        <v>216</v>
      </c>
      <c r="D70" s="8" t="s">
        <v>217</v>
      </c>
      <c r="E70" s="9" t="s">
        <v>45</v>
      </c>
    </row>
    <row r="71" spans="1:5" ht="15.5">
      <c r="A71" s="5" t="s">
        <v>218</v>
      </c>
      <c r="B71" s="6" t="s">
        <v>6</v>
      </c>
      <c r="C71" s="7" t="s">
        <v>219</v>
      </c>
      <c r="D71" s="8" t="s">
        <v>220</v>
      </c>
      <c r="E71" s="9" t="s">
        <v>64</v>
      </c>
    </row>
    <row r="72" spans="1:5" ht="31">
      <c r="A72" s="5" t="s">
        <v>221</v>
      </c>
      <c r="B72" s="10" t="s">
        <v>14</v>
      </c>
      <c r="C72" s="7" t="s">
        <v>222</v>
      </c>
      <c r="D72" s="8" t="s">
        <v>223</v>
      </c>
      <c r="E72" s="9" t="s">
        <v>64</v>
      </c>
    </row>
    <row r="73" spans="1:5" ht="15.5">
      <c r="A73" s="5" t="s">
        <v>224</v>
      </c>
      <c r="B73" s="6" t="s">
        <v>6</v>
      </c>
      <c r="C73" s="7" t="s">
        <v>225</v>
      </c>
      <c r="D73" s="8" t="s">
        <v>226</v>
      </c>
      <c r="E73" s="9"/>
    </row>
    <row r="74" spans="1:5" ht="15.5">
      <c r="A74" s="5" t="s">
        <v>227</v>
      </c>
      <c r="B74" s="11" t="s">
        <v>19</v>
      </c>
      <c r="C74" s="7" t="s">
        <v>228</v>
      </c>
      <c r="D74" s="8" t="s">
        <v>229</v>
      </c>
      <c r="E74" s="9" t="s">
        <v>45</v>
      </c>
    </row>
    <row r="75" spans="1:5" ht="77.5">
      <c r="A75" s="5" t="s">
        <v>230</v>
      </c>
      <c r="B75" s="6" t="s">
        <v>6</v>
      </c>
      <c r="C75" s="7" t="s">
        <v>231</v>
      </c>
      <c r="D75" s="8" t="s">
        <v>232</v>
      </c>
      <c r="E75" s="9" t="s">
        <v>32</v>
      </c>
    </row>
    <row r="76" spans="1:5" ht="31">
      <c r="A76" s="5" t="s">
        <v>233</v>
      </c>
      <c r="B76" s="6" t="s">
        <v>19</v>
      </c>
      <c r="C76" s="7" t="s">
        <v>234</v>
      </c>
      <c r="D76" s="8" t="s">
        <v>235</v>
      </c>
      <c r="E76" s="9" t="s">
        <v>45</v>
      </c>
    </row>
    <row r="77" spans="1:5" ht="77.5">
      <c r="A77" s="5" t="s">
        <v>236</v>
      </c>
      <c r="B77" s="11" t="s">
        <v>19</v>
      </c>
      <c r="C77" s="7" t="s">
        <v>237</v>
      </c>
      <c r="D77" s="8" t="s">
        <v>238</v>
      </c>
      <c r="E77" s="9"/>
    </row>
    <row r="78" spans="1:5" ht="46.5">
      <c r="A78" s="5" t="s">
        <v>239</v>
      </c>
      <c r="B78" s="6" t="s">
        <v>6</v>
      </c>
      <c r="C78" s="7" t="s">
        <v>240</v>
      </c>
      <c r="D78" s="8" t="s">
        <v>241</v>
      </c>
      <c r="E78" s="9" t="s">
        <v>12</v>
      </c>
    </row>
    <row r="79" spans="1:5" ht="93">
      <c r="A79" s="5" t="s">
        <v>242</v>
      </c>
      <c r="B79" s="6" t="s">
        <v>6</v>
      </c>
      <c r="C79" s="7" t="s">
        <v>243</v>
      </c>
      <c r="D79" s="8" t="s">
        <v>244</v>
      </c>
      <c r="E79" s="9" t="s">
        <v>45</v>
      </c>
    </row>
    <row r="80" spans="1:5" ht="46.5">
      <c r="A80" s="5" t="s">
        <v>245</v>
      </c>
      <c r="B80" s="6" t="s">
        <v>6</v>
      </c>
      <c r="C80" s="7" t="s">
        <v>246</v>
      </c>
      <c r="D80" s="8" t="s">
        <v>247</v>
      </c>
      <c r="E80" s="9" t="s">
        <v>32</v>
      </c>
    </row>
    <row r="81" spans="1:5" ht="15.5">
      <c r="A81" s="5" t="s">
        <v>248</v>
      </c>
      <c r="B81" s="6" t="s">
        <v>6</v>
      </c>
      <c r="C81" s="7" t="s">
        <v>249</v>
      </c>
      <c r="D81" s="8" t="s">
        <v>250</v>
      </c>
      <c r="E81" s="9" t="s">
        <v>45</v>
      </c>
    </row>
    <row r="82" spans="1:5" ht="46.5">
      <c r="A82" s="5" t="s">
        <v>251</v>
      </c>
      <c r="B82" s="6" t="s">
        <v>6</v>
      </c>
      <c r="C82" s="7" t="s">
        <v>252</v>
      </c>
      <c r="D82" s="8" t="s">
        <v>253</v>
      </c>
      <c r="E82" s="9"/>
    </row>
    <row r="83" spans="1:5" ht="31">
      <c r="A83" s="5" t="s">
        <v>254</v>
      </c>
      <c r="B83" s="6" t="s">
        <v>6</v>
      </c>
      <c r="C83" s="7" t="s">
        <v>255</v>
      </c>
      <c r="D83" s="8" t="s">
        <v>256</v>
      </c>
      <c r="E83" s="9" t="s">
        <v>45</v>
      </c>
    </row>
    <row r="84" spans="1:5" ht="15.5">
      <c r="A84" s="5" t="s">
        <v>257</v>
      </c>
      <c r="B84" s="11" t="s">
        <v>6</v>
      </c>
      <c r="C84" s="7" t="s">
        <v>258</v>
      </c>
      <c r="D84" s="8" t="s">
        <v>259</v>
      </c>
      <c r="E84" s="9"/>
    </row>
    <row r="85" spans="1:5" ht="31">
      <c r="A85" s="5" t="s">
        <v>260</v>
      </c>
      <c r="B85" s="6" t="s">
        <v>6</v>
      </c>
      <c r="C85" s="7" t="s">
        <v>261</v>
      </c>
      <c r="D85" s="8" t="s">
        <v>262</v>
      </c>
      <c r="E85" s="9" t="s">
        <v>32</v>
      </c>
    </row>
    <row r="86" spans="1:5" ht="31">
      <c r="A86" s="5" t="s">
        <v>263</v>
      </c>
      <c r="B86" s="6" t="s">
        <v>6</v>
      </c>
      <c r="C86" s="7" t="s">
        <v>264</v>
      </c>
      <c r="D86" s="8" t="s">
        <v>265</v>
      </c>
      <c r="E86" s="9" t="s">
        <v>45</v>
      </c>
    </row>
    <row r="87" spans="1:5" ht="31">
      <c r="A87" s="5" t="s">
        <v>266</v>
      </c>
      <c r="B87" s="6" t="s">
        <v>6</v>
      </c>
      <c r="C87" s="7" t="s">
        <v>267</v>
      </c>
      <c r="D87" s="8" t="s">
        <v>268</v>
      </c>
      <c r="E87" s="9" t="s">
        <v>12</v>
      </c>
    </row>
    <row r="88" spans="1:5" ht="77.5">
      <c r="A88" s="5" t="s">
        <v>269</v>
      </c>
      <c r="B88" s="6" t="s">
        <v>14</v>
      </c>
      <c r="C88" s="7" t="s">
        <v>270</v>
      </c>
      <c r="D88" s="8" t="s">
        <v>271</v>
      </c>
      <c r="E88" s="9" t="s">
        <v>22</v>
      </c>
    </row>
    <row r="89" spans="1:5" ht="31">
      <c r="A89" s="5" t="s">
        <v>272</v>
      </c>
      <c r="B89" s="6" t="s">
        <v>6</v>
      </c>
      <c r="C89" s="7" t="s">
        <v>273</v>
      </c>
      <c r="D89" s="8" t="s">
        <v>274</v>
      </c>
      <c r="E89" s="9" t="s">
        <v>45</v>
      </c>
    </row>
    <row r="90" spans="1:5" ht="77.5">
      <c r="A90" s="5" t="s">
        <v>275</v>
      </c>
      <c r="B90" s="10" t="s">
        <v>6</v>
      </c>
      <c r="C90" s="7" t="s">
        <v>276</v>
      </c>
      <c r="D90" s="8" t="s">
        <v>277</v>
      </c>
      <c r="E90" s="9" t="s">
        <v>45</v>
      </c>
    </row>
    <row r="91" spans="1:5" ht="31">
      <c r="A91" s="5" t="s">
        <v>278</v>
      </c>
      <c r="B91" s="11" t="s">
        <v>6</v>
      </c>
      <c r="C91" s="7" t="s">
        <v>255</v>
      </c>
      <c r="D91" s="8" t="s">
        <v>279</v>
      </c>
      <c r="E91" s="9"/>
    </row>
    <row r="92" spans="1:5" ht="31">
      <c r="A92" s="5" t="s">
        <v>280</v>
      </c>
      <c r="B92" s="10" t="s">
        <v>19</v>
      </c>
      <c r="C92" s="7" t="s">
        <v>281</v>
      </c>
      <c r="D92" s="8" t="s">
        <v>282</v>
      </c>
      <c r="E92" s="9" t="s">
        <v>12</v>
      </c>
    </row>
    <row r="93" spans="1:5" ht="46.5">
      <c r="A93" s="5" t="s">
        <v>283</v>
      </c>
      <c r="B93" s="10" t="s">
        <v>14</v>
      </c>
      <c r="C93" s="7" t="s">
        <v>284</v>
      </c>
      <c r="D93" s="8" t="s">
        <v>285</v>
      </c>
      <c r="E93" s="9" t="s">
        <v>17</v>
      </c>
    </row>
    <row r="94" spans="1:5" ht="46.5">
      <c r="A94" s="5" t="s">
        <v>286</v>
      </c>
      <c r="B94" s="10" t="s">
        <v>6</v>
      </c>
      <c r="C94" s="7" t="s">
        <v>287</v>
      </c>
      <c r="D94" s="8" t="s">
        <v>288</v>
      </c>
      <c r="E94" s="9" t="s">
        <v>17</v>
      </c>
    </row>
    <row r="95" spans="1:5" ht="31">
      <c r="A95" s="5" t="s">
        <v>289</v>
      </c>
      <c r="B95" s="10" t="s">
        <v>14</v>
      </c>
      <c r="C95" s="7" t="s">
        <v>290</v>
      </c>
      <c r="D95" s="8" t="s">
        <v>291</v>
      </c>
      <c r="E95" s="9" t="s">
        <v>22</v>
      </c>
    </row>
    <row r="96" spans="1:5" ht="15.5">
      <c r="A96" s="5" t="s">
        <v>292</v>
      </c>
      <c r="B96" s="6" t="s">
        <v>14</v>
      </c>
      <c r="C96" s="7" t="s">
        <v>293</v>
      </c>
      <c r="D96" s="8" t="s">
        <v>294</v>
      </c>
      <c r="E96" s="9" t="s">
        <v>32</v>
      </c>
    </row>
    <row r="97" spans="1:5" ht="31">
      <c r="A97" s="5" t="s">
        <v>295</v>
      </c>
      <c r="B97" s="6" t="s">
        <v>14</v>
      </c>
      <c r="C97" s="7" t="s">
        <v>296</v>
      </c>
      <c r="D97" s="8" t="s">
        <v>297</v>
      </c>
      <c r="E97" s="9" t="s">
        <v>298</v>
      </c>
    </row>
    <row r="98" spans="1:5" ht="93">
      <c r="A98" s="5" t="s">
        <v>299</v>
      </c>
      <c r="B98" s="10" t="s">
        <v>14</v>
      </c>
      <c r="C98" s="7" t="s">
        <v>300</v>
      </c>
      <c r="D98" s="8" t="s">
        <v>301</v>
      </c>
      <c r="E98" s="9" t="s">
        <v>22</v>
      </c>
    </row>
    <row r="99" spans="1:5" ht="15.5">
      <c r="A99" s="5" t="s">
        <v>302</v>
      </c>
      <c r="B99" s="11" t="s">
        <v>19</v>
      </c>
      <c r="C99" s="7" t="s">
        <v>303</v>
      </c>
      <c r="D99" s="8" t="s">
        <v>304</v>
      </c>
      <c r="E99" s="9" t="s">
        <v>22</v>
      </c>
    </row>
    <row r="100" spans="1:5" ht="15.5">
      <c r="A100" s="5" t="s">
        <v>305</v>
      </c>
      <c r="B100" s="6" t="s">
        <v>19</v>
      </c>
      <c r="C100" s="7" t="s">
        <v>306</v>
      </c>
      <c r="D100" s="8" t="s">
        <v>307</v>
      </c>
      <c r="E100" s="9" t="s">
        <v>45</v>
      </c>
    </row>
    <row r="101" spans="1:5" ht="31">
      <c r="A101" s="5" t="s">
        <v>308</v>
      </c>
      <c r="B101" s="10" t="s">
        <v>6</v>
      </c>
      <c r="C101" s="7" t="s">
        <v>309</v>
      </c>
      <c r="D101" s="8" t="s">
        <v>310</v>
      </c>
      <c r="E101" s="9" t="s">
        <v>128</v>
      </c>
    </row>
    <row r="102" spans="1:5" ht="31">
      <c r="A102" s="5" t="s">
        <v>311</v>
      </c>
      <c r="B102" s="6" t="s">
        <v>14</v>
      </c>
      <c r="C102" s="7" t="s">
        <v>312</v>
      </c>
      <c r="D102" s="8" t="s">
        <v>313</v>
      </c>
      <c r="E102" s="9" t="s">
        <v>12</v>
      </c>
    </row>
    <row r="103" spans="1:5" ht="15.5">
      <c r="A103" s="5" t="s">
        <v>314</v>
      </c>
      <c r="B103" s="10" t="s">
        <v>14</v>
      </c>
      <c r="C103" s="7" t="s">
        <v>315</v>
      </c>
      <c r="D103" s="8" t="s">
        <v>316</v>
      </c>
      <c r="E103" s="9" t="s">
        <v>22</v>
      </c>
    </row>
    <row r="104" spans="1:5" ht="46.5">
      <c r="A104" s="5" t="s">
        <v>317</v>
      </c>
      <c r="B104" s="6" t="s">
        <v>14</v>
      </c>
      <c r="C104" s="7" t="s">
        <v>318</v>
      </c>
      <c r="D104" s="8" t="s">
        <v>319</v>
      </c>
      <c r="E104" s="9" t="s">
        <v>45</v>
      </c>
    </row>
    <row r="105" spans="1:5" ht="46.5">
      <c r="A105" s="5" t="s">
        <v>320</v>
      </c>
      <c r="B105" s="6" t="s">
        <v>6</v>
      </c>
      <c r="C105" s="7" t="s">
        <v>321</v>
      </c>
      <c r="D105" s="8" t="s">
        <v>322</v>
      </c>
      <c r="E105" s="9" t="s">
        <v>45</v>
      </c>
    </row>
    <row r="106" spans="1:5" ht="31">
      <c r="A106" s="5" t="s">
        <v>323</v>
      </c>
      <c r="B106" s="6" t="s">
        <v>6</v>
      </c>
      <c r="C106" s="7" t="s">
        <v>324</v>
      </c>
      <c r="D106" s="8" t="s">
        <v>325</v>
      </c>
      <c r="E106" s="9" t="s">
        <v>22</v>
      </c>
    </row>
    <row r="107" spans="1:5" ht="31">
      <c r="A107" s="5" t="s">
        <v>326</v>
      </c>
      <c r="B107" s="11" t="s">
        <v>6</v>
      </c>
      <c r="C107" s="7" t="s">
        <v>327</v>
      </c>
      <c r="D107" s="8" t="s">
        <v>328</v>
      </c>
      <c r="E107" s="9" t="s">
        <v>45</v>
      </c>
    </row>
    <row r="108" spans="1:5" ht="15.5">
      <c r="A108" s="5" t="s">
        <v>329</v>
      </c>
      <c r="B108" s="10" t="s">
        <v>14</v>
      </c>
      <c r="C108" s="7" t="s">
        <v>330</v>
      </c>
      <c r="D108" s="8" t="s">
        <v>331</v>
      </c>
      <c r="E108" s="9" t="s">
        <v>22</v>
      </c>
    </row>
    <row r="109" spans="1:5" ht="46.5">
      <c r="A109" s="5" t="s">
        <v>332</v>
      </c>
      <c r="B109" s="10" t="s">
        <v>6</v>
      </c>
      <c r="C109" s="7" t="s">
        <v>333</v>
      </c>
      <c r="D109" s="8" t="s">
        <v>334</v>
      </c>
      <c r="E109" s="9" t="s">
        <v>17</v>
      </c>
    </row>
    <row r="110" spans="1:5" ht="31">
      <c r="A110" s="5" t="s">
        <v>335</v>
      </c>
      <c r="B110" s="6" t="s">
        <v>14</v>
      </c>
      <c r="C110" s="7" t="s">
        <v>336</v>
      </c>
      <c r="D110" s="8" t="s">
        <v>337</v>
      </c>
      <c r="E110" s="9" t="s">
        <v>45</v>
      </c>
    </row>
    <row r="111" spans="1:5" ht="31">
      <c r="A111" s="5" t="s">
        <v>338</v>
      </c>
      <c r="B111" s="6" t="s">
        <v>6</v>
      </c>
      <c r="C111" s="7" t="s">
        <v>339</v>
      </c>
      <c r="D111" s="8" t="s">
        <v>340</v>
      </c>
      <c r="E111" s="9"/>
    </row>
    <row r="112" spans="1:5" ht="62">
      <c r="A112" s="5" t="s">
        <v>341</v>
      </c>
      <c r="B112" s="11" t="s">
        <v>6</v>
      </c>
      <c r="C112" s="7" t="s">
        <v>342</v>
      </c>
      <c r="D112" s="8" t="s">
        <v>343</v>
      </c>
      <c r="E112" s="9" t="s">
        <v>12</v>
      </c>
    </row>
    <row r="113" spans="1:5" ht="31">
      <c r="A113" s="5" t="s">
        <v>344</v>
      </c>
      <c r="B113" s="6" t="s">
        <v>6</v>
      </c>
      <c r="C113" s="7" t="s">
        <v>344</v>
      </c>
      <c r="D113" s="8" t="s">
        <v>345</v>
      </c>
      <c r="E113" s="9" t="s">
        <v>45</v>
      </c>
    </row>
    <row r="114" spans="1:5" ht="15.5">
      <c r="A114" s="5" t="s">
        <v>346</v>
      </c>
      <c r="B114" s="11" t="s">
        <v>6</v>
      </c>
      <c r="C114" s="7" t="s">
        <v>347</v>
      </c>
      <c r="D114" s="8" t="s">
        <v>348</v>
      </c>
      <c r="E114" s="9" t="s">
        <v>45</v>
      </c>
    </row>
    <row r="115" spans="1:5" ht="15.5">
      <c r="A115" s="5" t="s">
        <v>349</v>
      </c>
      <c r="B115" s="10" t="s">
        <v>19</v>
      </c>
      <c r="C115" s="7" t="s">
        <v>350</v>
      </c>
      <c r="D115" s="8" t="s">
        <v>351</v>
      </c>
      <c r="E115" s="9"/>
    </row>
    <row r="116" spans="1:5" ht="93">
      <c r="A116" s="5" t="s">
        <v>352</v>
      </c>
      <c r="B116" s="10" t="s">
        <v>14</v>
      </c>
      <c r="C116" s="7" t="s">
        <v>353</v>
      </c>
      <c r="D116" s="8" t="s">
        <v>354</v>
      </c>
      <c r="E116" s="9" t="s">
        <v>45</v>
      </c>
    </row>
    <row r="117" spans="1:5" ht="93">
      <c r="A117" s="5" t="s">
        <v>355</v>
      </c>
      <c r="B117" s="6" t="s">
        <v>19</v>
      </c>
      <c r="C117" s="7" t="s">
        <v>356</v>
      </c>
      <c r="D117" s="8" t="s">
        <v>357</v>
      </c>
      <c r="E117" s="9" t="s">
        <v>45</v>
      </c>
    </row>
    <row r="118" spans="1:5" ht="31">
      <c r="A118" s="5" t="s">
        <v>358</v>
      </c>
      <c r="B118" s="11" t="s">
        <v>6</v>
      </c>
      <c r="C118" s="7" t="s">
        <v>359</v>
      </c>
      <c r="D118" s="8" t="s">
        <v>360</v>
      </c>
      <c r="E118" s="9" t="s">
        <v>45</v>
      </c>
    </row>
    <row r="119" spans="1:5" ht="46.5">
      <c r="A119" s="5" t="s">
        <v>361</v>
      </c>
      <c r="B119" s="11" t="s">
        <v>19</v>
      </c>
      <c r="C119" s="7" t="s">
        <v>362</v>
      </c>
      <c r="D119" s="8" t="s">
        <v>363</v>
      </c>
      <c r="E119" s="9" t="s">
        <v>45</v>
      </c>
    </row>
    <row r="120" spans="1:5" ht="31">
      <c r="A120" s="5" t="s">
        <v>364</v>
      </c>
      <c r="B120" s="6" t="s">
        <v>6</v>
      </c>
      <c r="C120" s="7" t="s">
        <v>365</v>
      </c>
      <c r="D120" s="8" t="s">
        <v>366</v>
      </c>
      <c r="E120" s="9" t="s">
        <v>45</v>
      </c>
    </row>
    <row r="121" spans="1:5" ht="62">
      <c r="A121" s="5" t="s">
        <v>367</v>
      </c>
      <c r="B121" s="6" t="s">
        <v>6</v>
      </c>
      <c r="C121" s="7" t="s">
        <v>368</v>
      </c>
      <c r="D121" s="8" t="s">
        <v>369</v>
      </c>
      <c r="E121" s="9" t="s">
        <v>45</v>
      </c>
    </row>
    <row r="122" spans="1:5" ht="46.5">
      <c r="A122" s="5" t="s">
        <v>370</v>
      </c>
      <c r="B122" s="10" t="s">
        <v>14</v>
      </c>
      <c r="C122" s="7" t="s">
        <v>371</v>
      </c>
      <c r="D122" s="8" t="s">
        <v>372</v>
      </c>
      <c r="E122" s="9" t="s">
        <v>45</v>
      </c>
    </row>
    <row r="123" spans="1:5" ht="31">
      <c r="A123" s="5" t="s">
        <v>373</v>
      </c>
      <c r="B123" s="11" t="s">
        <v>19</v>
      </c>
      <c r="C123" s="7" t="s">
        <v>374</v>
      </c>
      <c r="D123" s="8" t="s">
        <v>375</v>
      </c>
      <c r="E123" s="9" t="s">
        <v>22</v>
      </c>
    </row>
    <row r="124" spans="1:5" ht="15.5">
      <c r="A124" s="5" t="s">
        <v>376</v>
      </c>
      <c r="B124" s="6" t="s">
        <v>6</v>
      </c>
      <c r="C124" s="7" t="s">
        <v>377</v>
      </c>
      <c r="D124" s="8" t="s">
        <v>378</v>
      </c>
      <c r="E124" s="9"/>
    </row>
    <row r="125" spans="1:5" ht="46.5">
      <c r="A125" s="5" t="s">
        <v>379</v>
      </c>
      <c r="B125" s="11" t="s">
        <v>19</v>
      </c>
      <c r="C125" s="7" t="s">
        <v>380</v>
      </c>
      <c r="D125" s="8" t="s">
        <v>381</v>
      </c>
      <c r="E125" s="9" t="s">
        <v>45</v>
      </c>
    </row>
    <row r="126" spans="1:5" ht="46.5">
      <c r="A126" s="5" t="s">
        <v>382</v>
      </c>
      <c r="B126" s="6" t="s">
        <v>6</v>
      </c>
      <c r="C126" s="7" t="s">
        <v>383</v>
      </c>
      <c r="D126" s="8" t="s">
        <v>384</v>
      </c>
      <c r="E126" s="9"/>
    </row>
    <row r="127" spans="1:5" ht="31">
      <c r="A127" s="5" t="s">
        <v>385</v>
      </c>
      <c r="B127" s="6" t="s">
        <v>6</v>
      </c>
      <c r="C127" s="7" t="s">
        <v>386</v>
      </c>
      <c r="D127" s="8" t="s">
        <v>387</v>
      </c>
      <c r="E127" s="9"/>
    </row>
    <row r="128" spans="1:5" ht="31">
      <c r="A128" s="5" t="s">
        <v>388</v>
      </c>
      <c r="B128" s="6" t="s">
        <v>6</v>
      </c>
      <c r="C128" s="7" t="s">
        <v>389</v>
      </c>
      <c r="D128" s="8" t="s">
        <v>390</v>
      </c>
      <c r="E128" s="9" t="s">
        <v>45</v>
      </c>
    </row>
    <row r="129" spans="1:5" ht="15.5">
      <c r="A129" s="5" t="s">
        <v>391</v>
      </c>
      <c r="B129" s="6" t="s">
        <v>14</v>
      </c>
      <c r="C129" s="7" t="s">
        <v>392</v>
      </c>
      <c r="D129" s="8" t="s">
        <v>393</v>
      </c>
      <c r="E129" s="9"/>
    </row>
    <row r="130" spans="1:5" ht="46.5">
      <c r="A130" s="5" t="s">
        <v>394</v>
      </c>
      <c r="B130" s="6" t="s">
        <v>6</v>
      </c>
      <c r="C130" s="7" t="s">
        <v>395</v>
      </c>
      <c r="D130" s="8" t="s">
        <v>396</v>
      </c>
      <c r="E130" s="9" t="s">
        <v>45</v>
      </c>
    </row>
    <row r="131" spans="1:5" ht="31">
      <c r="A131" s="5" t="s">
        <v>397</v>
      </c>
      <c r="B131" s="6" t="s">
        <v>6</v>
      </c>
      <c r="C131" s="7" t="s">
        <v>273</v>
      </c>
      <c r="D131" s="8" t="s">
        <v>398</v>
      </c>
      <c r="E131" s="9" t="s">
        <v>128</v>
      </c>
    </row>
    <row r="132" spans="1:5" ht="31">
      <c r="A132" s="5" t="s">
        <v>399</v>
      </c>
      <c r="B132" s="6" t="s">
        <v>6</v>
      </c>
      <c r="C132" s="7" t="s">
        <v>400</v>
      </c>
      <c r="D132" s="8" t="s">
        <v>401</v>
      </c>
      <c r="E132" s="9" t="s">
        <v>22</v>
      </c>
    </row>
    <row r="133" spans="1:5" ht="31">
      <c r="A133" s="5" t="s">
        <v>402</v>
      </c>
      <c r="B133" s="6" t="s">
        <v>6</v>
      </c>
      <c r="C133" s="7" t="s">
        <v>403</v>
      </c>
      <c r="D133" s="8" t="s">
        <v>404</v>
      </c>
      <c r="E133" s="9" t="s">
        <v>128</v>
      </c>
    </row>
    <row r="134" spans="1:5" ht="31">
      <c r="A134" s="5" t="s">
        <v>405</v>
      </c>
      <c r="B134" s="10" t="s">
        <v>14</v>
      </c>
      <c r="C134" s="7" t="s">
        <v>406</v>
      </c>
      <c r="D134" s="8" t="s">
        <v>407</v>
      </c>
      <c r="E134" s="9" t="s">
        <v>45</v>
      </c>
    </row>
    <row r="135" spans="1:5" ht="31">
      <c r="A135" s="5" t="s">
        <v>408</v>
      </c>
      <c r="B135" s="6" t="s">
        <v>14</v>
      </c>
      <c r="C135" s="7" t="s">
        <v>409</v>
      </c>
      <c r="D135" s="8" t="s">
        <v>410</v>
      </c>
      <c r="E135" s="9" t="s">
        <v>45</v>
      </c>
    </row>
    <row r="136" spans="1:5" ht="31">
      <c r="A136" s="5" t="s">
        <v>411</v>
      </c>
      <c r="B136" s="6" t="s">
        <v>14</v>
      </c>
      <c r="C136" s="7" t="s">
        <v>412</v>
      </c>
      <c r="D136" s="8" t="s">
        <v>413</v>
      </c>
      <c r="E136" s="9" t="s">
        <v>45</v>
      </c>
    </row>
    <row r="137" spans="1:5" ht="62">
      <c r="A137" s="5" t="s">
        <v>414</v>
      </c>
      <c r="B137" s="11" t="s">
        <v>6</v>
      </c>
      <c r="C137" s="7" t="s">
        <v>415</v>
      </c>
      <c r="D137" s="8" t="s">
        <v>416</v>
      </c>
      <c r="E137" s="9" t="s">
        <v>45</v>
      </c>
    </row>
    <row r="138" spans="1:5" ht="46.5">
      <c r="A138" s="5" t="s">
        <v>417</v>
      </c>
      <c r="B138" s="6" t="s">
        <v>6</v>
      </c>
      <c r="C138" s="7" t="s">
        <v>418</v>
      </c>
      <c r="D138" s="8" t="s">
        <v>419</v>
      </c>
      <c r="E138" s="9"/>
    </row>
    <row r="139" spans="1:5" ht="46.5">
      <c r="A139" s="5" t="s">
        <v>420</v>
      </c>
      <c r="B139" s="6" t="s">
        <v>6</v>
      </c>
      <c r="C139" s="7" t="s">
        <v>421</v>
      </c>
      <c r="D139" s="8" t="s">
        <v>422</v>
      </c>
      <c r="E139" s="9" t="s">
        <v>45</v>
      </c>
    </row>
    <row r="140" spans="1:5" ht="46.5">
      <c r="A140" s="5" t="s">
        <v>423</v>
      </c>
      <c r="B140" s="10" t="s">
        <v>14</v>
      </c>
      <c r="C140" s="7" t="s">
        <v>424</v>
      </c>
      <c r="D140" s="8" t="s">
        <v>425</v>
      </c>
      <c r="E140" s="9" t="s">
        <v>45</v>
      </c>
    </row>
    <row r="141" spans="1:5" ht="31">
      <c r="A141" s="5" t="s">
        <v>426</v>
      </c>
      <c r="B141" s="11" t="s">
        <v>19</v>
      </c>
      <c r="C141" s="7" t="s">
        <v>427</v>
      </c>
      <c r="D141" s="8" t="s">
        <v>428</v>
      </c>
      <c r="E141" s="9" t="s">
        <v>128</v>
      </c>
    </row>
    <row r="142" spans="1:5" ht="15.5">
      <c r="A142" s="5" t="s">
        <v>429</v>
      </c>
      <c r="B142" s="6" t="s">
        <v>6</v>
      </c>
      <c r="C142" s="7" t="s">
        <v>430</v>
      </c>
      <c r="D142" s="8" t="s">
        <v>431</v>
      </c>
      <c r="E142" s="9" t="s">
        <v>64</v>
      </c>
    </row>
    <row r="143" spans="1:5" ht="31">
      <c r="A143" s="5" t="s">
        <v>432</v>
      </c>
      <c r="B143" s="10" t="s">
        <v>19</v>
      </c>
      <c r="C143" s="7" t="s">
        <v>433</v>
      </c>
      <c r="D143" s="8" t="s">
        <v>434</v>
      </c>
      <c r="E143" s="9" t="s">
        <v>22</v>
      </c>
    </row>
    <row r="144" spans="1:5" ht="15.5">
      <c r="A144" s="5" t="s">
        <v>435</v>
      </c>
      <c r="B144" s="6" t="s">
        <v>6</v>
      </c>
      <c r="C144" s="7" t="s">
        <v>436</v>
      </c>
      <c r="D144" s="8" t="s">
        <v>437</v>
      </c>
      <c r="E144" s="9"/>
    </row>
    <row r="145" spans="1:5" ht="31">
      <c r="A145" s="5" t="s">
        <v>438</v>
      </c>
      <c r="B145" s="6" t="s">
        <v>6</v>
      </c>
      <c r="C145" s="7" t="s">
        <v>439</v>
      </c>
      <c r="D145" s="8" t="s">
        <v>440</v>
      </c>
      <c r="E145" s="9" t="s">
        <v>45</v>
      </c>
    </row>
    <row r="146" spans="1:5" ht="46.5">
      <c r="A146" s="5" t="s">
        <v>441</v>
      </c>
      <c r="B146" s="6" t="s">
        <v>6</v>
      </c>
      <c r="C146" s="7" t="s">
        <v>442</v>
      </c>
      <c r="D146" s="8" t="s">
        <v>443</v>
      </c>
      <c r="E146" s="9" t="s">
        <v>45</v>
      </c>
    </row>
    <row r="147" spans="1:5" ht="31">
      <c r="A147" s="5" t="s">
        <v>444</v>
      </c>
      <c r="B147" s="6" t="s">
        <v>6</v>
      </c>
      <c r="C147" s="7" t="s">
        <v>445</v>
      </c>
      <c r="D147" s="8" t="s">
        <v>446</v>
      </c>
      <c r="E147" s="9" t="s">
        <v>45</v>
      </c>
    </row>
    <row r="148" spans="1:5" ht="15.5">
      <c r="A148" s="5" t="s">
        <v>447</v>
      </c>
      <c r="B148" s="6" t="s">
        <v>19</v>
      </c>
      <c r="C148" s="7" t="s">
        <v>448</v>
      </c>
      <c r="D148" s="8" t="s">
        <v>449</v>
      </c>
      <c r="E148" s="9"/>
    </row>
    <row r="149" spans="1:5" ht="62">
      <c r="A149" s="5" t="s">
        <v>450</v>
      </c>
      <c r="B149" s="11" t="s">
        <v>6</v>
      </c>
      <c r="C149" s="7" t="s">
        <v>451</v>
      </c>
      <c r="D149" s="8" t="s">
        <v>452</v>
      </c>
      <c r="E149" s="9" t="s">
        <v>45</v>
      </c>
    </row>
    <row r="150" spans="1:5" ht="46.5">
      <c r="A150" s="5" t="s">
        <v>453</v>
      </c>
      <c r="B150" s="6" t="s">
        <v>6</v>
      </c>
      <c r="C150" s="7" t="s">
        <v>454</v>
      </c>
      <c r="D150" s="8" t="s">
        <v>455</v>
      </c>
      <c r="E150" s="9" t="s">
        <v>45</v>
      </c>
    </row>
    <row r="151" spans="1:5" ht="15.5">
      <c r="A151" s="5" t="s">
        <v>456</v>
      </c>
      <c r="B151" s="6" t="s">
        <v>19</v>
      </c>
      <c r="C151" s="7" t="s">
        <v>457</v>
      </c>
      <c r="D151" s="8" t="s">
        <v>458</v>
      </c>
      <c r="E151" s="9" t="s">
        <v>22</v>
      </c>
    </row>
    <row r="152" spans="1:5" ht="31">
      <c r="A152" s="5" t="s">
        <v>459</v>
      </c>
      <c r="B152" s="10" t="s">
        <v>14</v>
      </c>
      <c r="C152" s="7" t="s">
        <v>460</v>
      </c>
      <c r="D152" s="8" t="s">
        <v>461</v>
      </c>
      <c r="E152" s="9"/>
    </row>
    <row r="153" spans="1:5" ht="31">
      <c r="A153" s="5" t="s">
        <v>462</v>
      </c>
      <c r="B153" s="6" t="s">
        <v>6</v>
      </c>
      <c r="C153" s="7" t="s">
        <v>463</v>
      </c>
      <c r="D153" s="8" t="s">
        <v>464</v>
      </c>
      <c r="E153" s="9" t="s">
        <v>45</v>
      </c>
    </row>
    <row r="154" spans="1:5" ht="31">
      <c r="A154" s="5" t="s">
        <v>465</v>
      </c>
      <c r="B154" s="6" t="s">
        <v>19</v>
      </c>
      <c r="C154" s="7" t="s">
        <v>466</v>
      </c>
      <c r="D154" s="8" t="s">
        <v>467</v>
      </c>
      <c r="E154" s="9" t="s">
        <v>22</v>
      </c>
    </row>
    <row r="155" spans="1:5" ht="31">
      <c r="A155" s="5" t="s">
        <v>468</v>
      </c>
      <c r="B155" s="6" t="s">
        <v>6</v>
      </c>
      <c r="C155" s="7" t="s">
        <v>469</v>
      </c>
      <c r="D155" s="8" t="s">
        <v>470</v>
      </c>
      <c r="E155" s="9" t="s">
        <v>45</v>
      </c>
    </row>
    <row r="156" spans="1:5" ht="31">
      <c r="A156" s="5" t="s">
        <v>471</v>
      </c>
      <c r="B156" s="6" t="s">
        <v>6</v>
      </c>
      <c r="C156" s="7" t="s">
        <v>472</v>
      </c>
      <c r="D156" s="8" t="s">
        <v>473</v>
      </c>
      <c r="E156" s="9" t="s">
        <v>45</v>
      </c>
    </row>
    <row r="157" spans="1:5" ht="15.5">
      <c r="A157" s="5" t="s">
        <v>474</v>
      </c>
      <c r="B157" s="6" t="s">
        <v>6</v>
      </c>
      <c r="C157" s="7" t="s">
        <v>475</v>
      </c>
      <c r="D157" s="8" t="s">
        <v>476</v>
      </c>
      <c r="E157" s="9" t="s">
        <v>45</v>
      </c>
    </row>
    <row r="158" spans="1:5" ht="46.5">
      <c r="A158" s="5" t="s">
        <v>477</v>
      </c>
      <c r="B158" s="10" t="s">
        <v>14</v>
      </c>
      <c r="C158" s="7" t="s">
        <v>478</v>
      </c>
      <c r="D158" s="8" t="s">
        <v>479</v>
      </c>
      <c r="E158" s="9" t="s">
        <v>12</v>
      </c>
    </row>
    <row r="159" spans="1:5" ht="31">
      <c r="A159" s="5" t="s">
        <v>480</v>
      </c>
      <c r="B159" s="6" t="s">
        <v>6</v>
      </c>
      <c r="C159" s="7" t="s">
        <v>481</v>
      </c>
      <c r="D159" s="8" t="s">
        <v>482</v>
      </c>
      <c r="E159" s="9" t="s">
        <v>45</v>
      </c>
    </row>
    <row r="160" spans="1:5" ht="15.5">
      <c r="A160" s="5" t="s">
        <v>483</v>
      </c>
      <c r="B160" s="6" t="s">
        <v>6</v>
      </c>
      <c r="C160" s="7" t="s">
        <v>484</v>
      </c>
      <c r="D160" s="8" t="s">
        <v>485</v>
      </c>
      <c r="E160" s="9" t="s">
        <v>22</v>
      </c>
    </row>
    <row r="161" spans="1:5" ht="93">
      <c r="A161" s="5" t="s">
        <v>486</v>
      </c>
      <c r="B161" s="11" t="s">
        <v>6</v>
      </c>
      <c r="C161" s="7" t="s">
        <v>487</v>
      </c>
      <c r="D161" s="8" t="s">
        <v>488</v>
      </c>
      <c r="E161" s="9" t="s">
        <v>22</v>
      </c>
    </row>
    <row r="162" spans="1:5" ht="31">
      <c r="A162" s="5" t="s">
        <v>489</v>
      </c>
      <c r="B162" s="6" t="s">
        <v>6</v>
      </c>
      <c r="C162" s="7" t="s">
        <v>490</v>
      </c>
      <c r="D162" s="8" t="s">
        <v>491</v>
      </c>
      <c r="E162" s="9" t="s">
        <v>45</v>
      </c>
    </row>
    <row r="163" spans="1:5" ht="31">
      <c r="A163" s="5" t="s">
        <v>492</v>
      </c>
      <c r="B163" s="6" t="s">
        <v>14</v>
      </c>
      <c r="C163" s="7" t="s">
        <v>493</v>
      </c>
      <c r="D163" s="8" t="s">
        <v>494</v>
      </c>
      <c r="E163" s="9"/>
    </row>
    <row r="164" spans="1:5" ht="46.5">
      <c r="A164" s="5" t="s">
        <v>495</v>
      </c>
      <c r="B164" s="10" t="s">
        <v>14</v>
      </c>
      <c r="C164" s="7" t="s">
        <v>496</v>
      </c>
      <c r="D164" s="8" t="s">
        <v>497</v>
      </c>
      <c r="E164" s="9" t="s">
        <v>17</v>
      </c>
    </row>
    <row r="165" spans="1:5" ht="31">
      <c r="A165" s="5" t="s">
        <v>498</v>
      </c>
      <c r="B165" s="10" t="s">
        <v>14</v>
      </c>
      <c r="C165" s="7" t="s">
        <v>499</v>
      </c>
      <c r="D165" s="8" t="s">
        <v>500</v>
      </c>
      <c r="E165" s="9" t="s">
        <v>12</v>
      </c>
    </row>
    <row r="166" spans="1:5" ht="93">
      <c r="A166" s="5" t="s">
        <v>501</v>
      </c>
      <c r="B166" s="10" t="s">
        <v>6</v>
      </c>
      <c r="C166" s="7" t="s">
        <v>502</v>
      </c>
      <c r="D166" s="8" t="s">
        <v>503</v>
      </c>
      <c r="E166" s="9" t="s">
        <v>12</v>
      </c>
    </row>
    <row r="167" spans="1:5" ht="31">
      <c r="A167" s="5" t="s">
        <v>504</v>
      </c>
      <c r="B167" s="6" t="s">
        <v>6</v>
      </c>
      <c r="C167" s="7" t="s">
        <v>505</v>
      </c>
      <c r="D167" s="8" t="s">
        <v>506</v>
      </c>
      <c r="E167" s="9" t="s">
        <v>32</v>
      </c>
    </row>
    <row r="168" spans="1:5" ht="77.5">
      <c r="A168" s="5" t="s">
        <v>507</v>
      </c>
      <c r="B168" s="6" t="s">
        <v>6</v>
      </c>
      <c r="C168" s="7" t="s">
        <v>508</v>
      </c>
      <c r="D168" s="8" t="s">
        <v>509</v>
      </c>
      <c r="E168" s="9" t="s">
        <v>45</v>
      </c>
    </row>
    <row r="169" spans="1:5" ht="46.5">
      <c r="A169" s="5" t="s">
        <v>510</v>
      </c>
      <c r="B169" s="6" t="s">
        <v>6</v>
      </c>
      <c r="C169" s="7" t="s">
        <v>511</v>
      </c>
      <c r="D169" s="8" t="s">
        <v>512</v>
      </c>
      <c r="E169" s="9" t="s">
        <v>45</v>
      </c>
    </row>
    <row r="170" spans="1:5" ht="31">
      <c r="A170" s="5" t="s">
        <v>513</v>
      </c>
      <c r="B170" s="6" t="s">
        <v>14</v>
      </c>
      <c r="C170" s="7" t="s">
        <v>514</v>
      </c>
      <c r="D170" s="8" t="s">
        <v>515</v>
      </c>
      <c r="E170" s="9" t="s">
        <v>45</v>
      </c>
    </row>
    <row r="171" spans="1:5" ht="15.5">
      <c r="A171" s="5" t="s">
        <v>516</v>
      </c>
      <c r="B171" s="11" t="s">
        <v>6</v>
      </c>
      <c r="C171" s="7" t="s">
        <v>517</v>
      </c>
      <c r="D171" s="8" t="s">
        <v>518</v>
      </c>
      <c r="E171" s="9" t="s">
        <v>22</v>
      </c>
    </row>
    <row r="172" spans="1:5" ht="15.5">
      <c r="A172" s="5" t="s">
        <v>519</v>
      </c>
      <c r="B172" s="6" t="s">
        <v>14</v>
      </c>
      <c r="C172" s="7" t="s">
        <v>520</v>
      </c>
      <c r="D172" s="8" t="s">
        <v>521</v>
      </c>
      <c r="E172" s="9" t="s">
        <v>45</v>
      </c>
    </row>
    <row r="173" spans="1:5" ht="15.5">
      <c r="A173" s="5" t="s">
        <v>522</v>
      </c>
      <c r="B173" s="6" t="s">
        <v>14</v>
      </c>
      <c r="C173" s="7" t="s">
        <v>523</v>
      </c>
      <c r="D173" s="8" t="s">
        <v>524</v>
      </c>
      <c r="E173" s="9" t="s">
        <v>45</v>
      </c>
    </row>
    <row r="174" spans="1:5" ht="62">
      <c r="A174" s="5" t="s">
        <v>525</v>
      </c>
      <c r="B174" s="6" t="s">
        <v>6</v>
      </c>
      <c r="C174" s="7" t="s">
        <v>526</v>
      </c>
      <c r="D174" s="8" t="s">
        <v>527</v>
      </c>
      <c r="E174" s="9" t="s">
        <v>128</v>
      </c>
    </row>
    <row r="175" spans="1:5" ht="31">
      <c r="A175" s="5" t="s">
        <v>528</v>
      </c>
      <c r="B175" s="10" t="s">
        <v>19</v>
      </c>
      <c r="C175" s="7" t="s">
        <v>529</v>
      </c>
      <c r="D175" s="8" t="s">
        <v>530</v>
      </c>
      <c r="E175" s="9" t="s">
        <v>45</v>
      </c>
    </row>
    <row r="176" spans="1:5" ht="15.5">
      <c r="A176" s="5" t="s">
        <v>531</v>
      </c>
      <c r="B176" s="10" t="s">
        <v>14</v>
      </c>
      <c r="C176" s="7" t="s">
        <v>532</v>
      </c>
      <c r="D176" s="8" t="s">
        <v>533</v>
      </c>
      <c r="E176" s="9" t="s">
        <v>45</v>
      </c>
    </row>
    <row r="177" spans="1:5" ht="15.5">
      <c r="A177" s="5" t="s">
        <v>534</v>
      </c>
      <c r="B177" s="6" t="s">
        <v>6</v>
      </c>
      <c r="C177" s="7" t="s">
        <v>535</v>
      </c>
      <c r="D177" s="8" t="s">
        <v>536</v>
      </c>
      <c r="E177" s="9" t="s">
        <v>298</v>
      </c>
    </row>
    <row r="178" spans="1:5" ht="31">
      <c r="A178" s="5" t="s">
        <v>537</v>
      </c>
      <c r="B178" s="11" t="s">
        <v>14</v>
      </c>
      <c r="C178" s="7" t="s">
        <v>538</v>
      </c>
      <c r="D178" s="8" t="s">
        <v>539</v>
      </c>
      <c r="E178" s="9" t="s">
        <v>45</v>
      </c>
    </row>
    <row r="179" spans="1:5" ht="46.5">
      <c r="A179" s="5" t="s">
        <v>540</v>
      </c>
      <c r="B179" s="6" t="s">
        <v>6</v>
      </c>
      <c r="C179" s="7" t="s">
        <v>541</v>
      </c>
      <c r="D179" s="8" t="s">
        <v>542</v>
      </c>
      <c r="E179" s="9" t="s">
        <v>45</v>
      </c>
    </row>
    <row r="180" spans="1:5" ht="62">
      <c r="A180" s="5" t="s">
        <v>543</v>
      </c>
      <c r="B180" s="6" t="s">
        <v>6</v>
      </c>
      <c r="C180" s="7" t="s">
        <v>544</v>
      </c>
      <c r="D180" s="8" t="s">
        <v>545</v>
      </c>
      <c r="E180" s="9" t="s">
        <v>22</v>
      </c>
    </row>
    <row r="181" spans="1:5" ht="15.5">
      <c r="A181" s="5" t="s">
        <v>546</v>
      </c>
      <c r="B181" s="10" t="s">
        <v>19</v>
      </c>
      <c r="C181" s="7" t="s">
        <v>547</v>
      </c>
      <c r="D181" s="8" t="s">
        <v>548</v>
      </c>
      <c r="E181" s="9" t="s">
        <v>45</v>
      </c>
    </row>
    <row r="182" spans="1:5" ht="15.5">
      <c r="A182" s="5" t="s">
        <v>549</v>
      </c>
      <c r="B182" s="6" t="s">
        <v>14</v>
      </c>
      <c r="C182" s="7" t="s">
        <v>550</v>
      </c>
      <c r="D182" s="8" t="s">
        <v>551</v>
      </c>
      <c r="E182" s="9" t="s">
        <v>22</v>
      </c>
    </row>
    <row r="183" spans="1:5" ht="31">
      <c r="A183" s="5" t="s">
        <v>552</v>
      </c>
      <c r="B183" s="6" t="s">
        <v>6</v>
      </c>
      <c r="C183" s="7" t="s">
        <v>553</v>
      </c>
      <c r="D183" s="8" t="s">
        <v>554</v>
      </c>
      <c r="E183" s="9"/>
    </row>
    <row r="184" spans="1:5" ht="31">
      <c r="A184" s="5" t="s">
        <v>555</v>
      </c>
      <c r="B184" s="11" t="s">
        <v>6</v>
      </c>
      <c r="C184" s="7" t="s">
        <v>556</v>
      </c>
      <c r="D184" s="8" t="s">
        <v>557</v>
      </c>
      <c r="E184" s="9" t="s">
        <v>45</v>
      </c>
    </row>
    <row r="185" spans="1:5" ht="31">
      <c r="A185" s="5" t="s">
        <v>558</v>
      </c>
      <c r="B185" s="10" t="s">
        <v>19</v>
      </c>
      <c r="C185" s="7" t="s">
        <v>559</v>
      </c>
      <c r="D185" s="8" t="s">
        <v>560</v>
      </c>
      <c r="E185" s="9" t="s">
        <v>12</v>
      </c>
    </row>
    <row r="186" spans="1:5" ht="31">
      <c r="A186" s="5" t="s">
        <v>561</v>
      </c>
      <c r="B186" s="6" t="s">
        <v>6</v>
      </c>
      <c r="C186" s="7" t="s">
        <v>562</v>
      </c>
      <c r="D186" s="8" t="s">
        <v>563</v>
      </c>
      <c r="E186" s="9" t="s">
        <v>45</v>
      </c>
    </row>
    <row r="187" spans="1:5" ht="46.5">
      <c r="A187" s="5" t="s">
        <v>564</v>
      </c>
      <c r="B187" s="6" t="s">
        <v>19</v>
      </c>
      <c r="C187" s="7" t="s">
        <v>565</v>
      </c>
      <c r="D187" s="8" t="s">
        <v>566</v>
      </c>
      <c r="E187" s="9" t="s">
        <v>12</v>
      </c>
    </row>
    <row r="188" spans="1:5" ht="31">
      <c r="A188" s="5" t="s">
        <v>567</v>
      </c>
      <c r="B188" s="11" t="s">
        <v>14</v>
      </c>
      <c r="C188" s="7" t="s">
        <v>568</v>
      </c>
      <c r="D188" s="8" t="s">
        <v>569</v>
      </c>
      <c r="E188" s="9"/>
    </row>
    <row r="189" spans="1:5" ht="31">
      <c r="A189" s="5" t="s">
        <v>570</v>
      </c>
      <c r="B189" s="6" t="s">
        <v>14</v>
      </c>
      <c r="C189" s="7" t="s">
        <v>571</v>
      </c>
      <c r="D189" s="8" t="s">
        <v>572</v>
      </c>
      <c r="E189" s="9" t="s">
        <v>45</v>
      </c>
    </row>
    <row r="190" spans="1:5" ht="62">
      <c r="A190" s="5" t="s">
        <v>573</v>
      </c>
      <c r="B190" s="11" t="s">
        <v>19</v>
      </c>
      <c r="C190" s="7" t="s">
        <v>574</v>
      </c>
      <c r="D190" s="8" t="s">
        <v>575</v>
      </c>
      <c r="E190" s="9" t="s">
        <v>45</v>
      </c>
    </row>
    <row r="191" spans="1:5" ht="46.5">
      <c r="A191" s="5" t="s">
        <v>576</v>
      </c>
      <c r="B191" s="10" t="s">
        <v>6</v>
      </c>
      <c r="C191" s="7" t="s">
        <v>577</v>
      </c>
      <c r="D191" s="8" t="s">
        <v>578</v>
      </c>
      <c r="E191" s="9" t="s">
        <v>17</v>
      </c>
    </row>
    <row r="192" spans="1:5" ht="46.5">
      <c r="A192" s="5" t="s">
        <v>579</v>
      </c>
      <c r="B192" s="6" t="s">
        <v>6</v>
      </c>
      <c r="C192" s="7" t="s">
        <v>580</v>
      </c>
      <c r="D192" s="8" t="s">
        <v>581</v>
      </c>
      <c r="E192" s="9" t="s">
        <v>45</v>
      </c>
    </row>
    <row r="193" spans="1:5" ht="46.5">
      <c r="A193" s="5" t="s">
        <v>582</v>
      </c>
      <c r="B193" s="6" t="s">
        <v>6</v>
      </c>
      <c r="C193" s="7" t="s">
        <v>583</v>
      </c>
      <c r="D193" s="8" t="s">
        <v>584</v>
      </c>
      <c r="E193" s="9"/>
    </row>
    <row r="194" spans="1:5" ht="77.5">
      <c r="A194" s="5" t="s">
        <v>585</v>
      </c>
      <c r="B194" s="6" t="s">
        <v>6</v>
      </c>
      <c r="C194" s="7" t="s">
        <v>586</v>
      </c>
      <c r="D194" s="8" t="s">
        <v>587</v>
      </c>
      <c r="E194" s="9" t="s">
        <v>45</v>
      </c>
    </row>
    <row r="195" spans="1:5" ht="93">
      <c r="A195" s="5" t="s">
        <v>588</v>
      </c>
      <c r="B195" s="6" t="s">
        <v>19</v>
      </c>
      <c r="C195" s="7" t="s">
        <v>589</v>
      </c>
      <c r="D195" s="8" t="s">
        <v>590</v>
      </c>
      <c r="E195" s="9" t="s">
        <v>12</v>
      </c>
    </row>
    <row r="196" spans="1:5" ht="46.5">
      <c r="A196" s="5" t="s">
        <v>591</v>
      </c>
      <c r="B196" s="11" t="s">
        <v>14</v>
      </c>
      <c r="C196" s="7" t="s">
        <v>592</v>
      </c>
      <c r="D196" s="8" t="s">
        <v>593</v>
      </c>
      <c r="E196" s="9"/>
    </row>
    <row r="197" spans="1:5" ht="31">
      <c r="A197" s="5" t="s">
        <v>594</v>
      </c>
      <c r="B197" s="11" t="s">
        <v>6</v>
      </c>
      <c r="C197" s="7" t="s">
        <v>595</v>
      </c>
      <c r="D197" s="8" t="s">
        <v>596</v>
      </c>
      <c r="E197" s="9" t="s">
        <v>22</v>
      </c>
    </row>
    <row r="198" spans="1:5" ht="15.5">
      <c r="A198" s="7"/>
      <c r="B198" s="12"/>
      <c r="C198" s="7"/>
      <c r="D198" s="8"/>
      <c r="E198" s="9"/>
    </row>
    <row r="199" spans="1:5" ht="15.5">
      <c r="A199" s="7"/>
      <c r="B199" s="12"/>
      <c r="C199" s="7"/>
      <c r="D199" s="8"/>
      <c r="E199" s="9"/>
    </row>
    <row r="200" spans="1:5" ht="12.5">
      <c r="B200" s="13"/>
      <c r="C200" s="1"/>
      <c r="D200" s="14"/>
      <c r="E200" s="15"/>
    </row>
    <row r="201" spans="1:5" ht="12.5">
      <c r="B201" s="13"/>
      <c r="C201" s="1"/>
      <c r="D201" s="14"/>
      <c r="E201" s="15"/>
    </row>
    <row r="202" spans="1:5" ht="12.5">
      <c r="B202" s="16"/>
      <c r="C202" s="1"/>
      <c r="D202" s="14"/>
      <c r="E202" s="15"/>
    </row>
    <row r="203" spans="1:5" ht="12.5">
      <c r="B203" s="16"/>
      <c r="C203" s="1"/>
      <c r="D203" s="14"/>
      <c r="E203" s="15"/>
    </row>
    <row r="204" spans="1:5" ht="12.5">
      <c r="B204" s="16"/>
      <c r="C204" s="1"/>
      <c r="D204" s="14"/>
      <c r="E204" s="15"/>
    </row>
    <row r="205" spans="1:5" ht="12.5">
      <c r="B205" s="16"/>
      <c r="D205" s="14"/>
      <c r="E205" s="15"/>
    </row>
    <row r="206" spans="1:5" ht="12.5">
      <c r="B206" s="16"/>
      <c r="D206" s="14"/>
      <c r="E206" s="15"/>
    </row>
    <row r="207" spans="1:5" ht="12.5">
      <c r="B207" s="16"/>
      <c r="D207" s="14"/>
      <c r="E207" s="15"/>
    </row>
    <row r="208" spans="1:5" ht="12.5">
      <c r="B208" s="16"/>
      <c r="D208" s="14"/>
      <c r="E208" s="15"/>
    </row>
    <row r="209" spans="1:5" ht="12.5">
      <c r="B209" s="16"/>
      <c r="D209" s="14"/>
      <c r="E209" s="15"/>
    </row>
    <row r="210" spans="1:5" ht="12.5">
      <c r="B210" s="16"/>
      <c r="D210" s="14"/>
      <c r="E210" s="15"/>
    </row>
    <row r="211" spans="1:5" ht="12.5">
      <c r="B211" s="16"/>
      <c r="D211" s="14"/>
      <c r="E211" s="15"/>
    </row>
    <row r="212" spans="1:5" ht="12.5">
      <c r="B212" s="16"/>
      <c r="D212" s="14"/>
      <c r="E212" s="15"/>
    </row>
    <row r="213" spans="1:5" ht="12.5">
      <c r="B213" s="16"/>
      <c r="D213" s="14"/>
      <c r="E213" s="15"/>
    </row>
    <row r="214" spans="1:5" ht="12.5">
      <c r="B214" s="16"/>
      <c r="D214" s="14"/>
      <c r="E214" s="15"/>
    </row>
    <row r="215" spans="1:5" ht="12.5">
      <c r="B215" s="16"/>
      <c r="D215" s="14"/>
      <c r="E215" s="15"/>
    </row>
    <row r="216" spans="1:5" ht="12.5">
      <c r="B216" s="16"/>
      <c r="D216" s="14"/>
      <c r="E216" s="15"/>
    </row>
    <row r="217" spans="1:5" ht="12.5">
      <c r="A217" s="55" t="s">
        <v>597</v>
      </c>
      <c r="B217" s="54"/>
      <c r="C217" s="54"/>
      <c r="D217" s="54"/>
      <c r="E217" s="54"/>
    </row>
    <row r="218" spans="1:5" ht="35.25" customHeight="1">
      <c r="A218" s="53"/>
      <c r="B218" s="54"/>
      <c r="C218" s="54"/>
      <c r="D218" s="54"/>
      <c r="E218" s="54"/>
    </row>
  </sheetData>
  <mergeCells count="3">
    <mergeCell ref="A1:E1"/>
    <mergeCell ref="A217:E217"/>
    <mergeCell ref="A218:E218"/>
  </mergeCells>
  <conditionalFormatting sqref="B1:B218">
    <cfRule type="containsText" dxfId="11" priority="1" operator="containsText" text="Low">
      <formula>NOT(ISERROR(SEARCH(("Low"),(B1))))</formula>
    </cfRule>
    <cfRule type="containsText" dxfId="10" priority="2" operator="containsText" text="Medium">
      <formula>NOT(ISERROR(SEARCH(("Medium"),(B1))))</formula>
    </cfRule>
    <cfRule type="containsText" dxfId="9" priority="3" operator="containsText" text="High">
      <formula>NOT(ISERROR(SEARCH(("High"),(B1))))</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FF00"/>
    <outlinePr summaryBelow="0" summaryRight="0"/>
    <pageSetUpPr fitToPage="1"/>
  </sheetPr>
  <dimension ref="A1:F1002"/>
  <sheetViews>
    <sheetView workbookViewId="0">
      <pane ySplit="2" topLeftCell="A3" activePane="bottomLeft" state="frozen"/>
      <selection pane="bottomLeft" activeCell="B4" sqref="B4"/>
    </sheetView>
  </sheetViews>
  <sheetFormatPr defaultColWidth="12.6328125" defaultRowHeight="15.75" customHeight="1"/>
  <cols>
    <col min="1" max="1" width="25.453125" customWidth="1"/>
    <col min="2" max="2" width="28.36328125" customWidth="1"/>
    <col min="3" max="3" width="28.26953125" customWidth="1"/>
    <col min="4" max="4" width="31.90625" customWidth="1"/>
    <col min="5" max="5" width="23.26953125" customWidth="1"/>
    <col min="6" max="6" width="12.6328125" hidden="1"/>
  </cols>
  <sheetData>
    <row r="1" spans="1:6" ht="31.5" customHeight="1">
      <c r="A1" s="56" t="s">
        <v>598</v>
      </c>
      <c r="B1" s="54"/>
      <c r="C1" s="57" t="s">
        <v>599</v>
      </c>
      <c r="D1" s="54"/>
      <c r="E1" s="17" t="s">
        <v>600</v>
      </c>
      <c r="F1" s="18" t="str">
        <f ca="1">IFERROR(__xludf.DUMMYFUNCTION("Importrange(""https://docs.google.com/spreadsheets/d/1QdSWD1cJm2JpX956n6oVcSbjI3RDjoqqdG_udjPFJcY/edit#gid=2058145028"",""Public!O1:O30"")"),"All")</f>
        <v>All</v>
      </c>
    </row>
    <row r="2" spans="1:6" ht="14">
      <c r="A2" s="19" t="s">
        <v>0</v>
      </c>
      <c r="B2" s="20" t="s">
        <v>1</v>
      </c>
      <c r="C2" s="20" t="s">
        <v>2</v>
      </c>
      <c r="D2" s="20" t="s">
        <v>3</v>
      </c>
      <c r="E2" s="20" t="s">
        <v>4</v>
      </c>
      <c r="F2" s="21" t="str">
        <f ca="1">IFERROR(__xludf.DUMMYFUNCTION("""COMPUTED_VALUE"""),"AI Detection")</f>
        <v>AI Detection</v>
      </c>
    </row>
    <row r="3" spans="1:6" ht="42">
      <c r="A3" s="22" t="str">
        <f ca="1">IFERROR(__xludf.DUMMYFUNCTION("Iferror(FILTER(VData,(ISNUMBER(SEARCH(C1,VCategory)))), ""Please Select a Different Category and/or User"")"),"AgentGPT")</f>
        <v>AgentGPT</v>
      </c>
      <c r="B3" s="23" t="str">
        <f ca="1">IFERROR(__xludf.DUMMYFUNCTION("""COMPUTED_VALUE"""),"Medium")</f>
        <v>Medium</v>
      </c>
      <c r="C3" s="24" t="str">
        <f ca="1">IFERROR(__xludf.DUMMYFUNCTION("""COMPUTED_VALUE"""),"agentgpt.reworkd.ai")</f>
        <v>agentgpt.reworkd.ai</v>
      </c>
      <c r="D3" s="25" t="str">
        <f ca="1">IFERROR(__xludf.DUMMYFUNCTION("""COMPUTED_VALUE"""),"Assemble, configure, and deploy autonomous AI Agents in your browser.")</f>
        <v>Assemble, configure, and deploy autonomous AI Agents in your browser.</v>
      </c>
      <c r="E3" s="26"/>
      <c r="F3" s="27" t="str">
        <f ca="1">IFERROR(__xludf.DUMMYFUNCTION("""COMPUTED_VALUE"""),"Automation &amp; RPA")</f>
        <v>Automation &amp; RPA</v>
      </c>
    </row>
    <row r="4" spans="1:6" ht="28">
      <c r="A4" s="22" t="str">
        <f ca="1">IFERROR(__xludf.DUMMYFUNCTION("""COMPUTED_VALUE"""),"Arches AI")</f>
        <v>Arches AI</v>
      </c>
      <c r="B4" s="23" t="str">
        <f ca="1">IFERROR(__xludf.DUMMYFUNCTION("""COMPUTED_VALUE"""),"Low")</f>
        <v>Low</v>
      </c>
      <c r="C4" s="24" t="str">
        <f ca="1">IFERROR(__xludf.DUMMYFUNCTION("""COMPUTED_VALUE"""),"platform.archesai.com")</f>
        <v>platform.archesai.com</v>
      </c>
      <c r="D4" s="25" t="str">
        <f ca="1">IFERROR(__xludf.DUMMYFUNCTION("""COMPUTED_VALUE"""),"Explore the power of AI in your new tool")</f>
        <v>Explore the power of AI in your new tool</v>
      </c>
      <c r="E4" s="26" t="str">
        <f ca="1">IFERROR(__xludf.DUMMYFUNCTION("""COMPUTED_VALUE"""),"💎")</f>
        <v>💎</v>
      </c>
      <c r="F4" s="27" t="str">
        <f ca="1">IFERROR(__xludf.DUMMYFUNCTION("""COMPUTED_VALUE"""),"Chat")</f>
        <v>Chat</v>
      </c>
    </row>
    <row r="5" spans="1:6" ht="28">
      <c r="A5" s="22" t="str">
        <f ca="1">IFERROR(__xludf.DUMMYFUNCTION("""COMPUTED_VALUE"""),"Bard")</f>
        <v>Bard</v>
      </c>
      <c r="B5" s="23" t="str">
        <f ca="1">IFERROR(__xludf.DUMMYFUNCTION("""COMPUTED_VALUE"""),"High")</f>
        <v>High</v>
      </c>
      <c r="C5" s="24" t="str">
        <f ca="1">IFERROR(__xludf.DUMMYFUNCTION("""COMPUTED_VALUE"""),"gemini.google.com")</f>
        <v>gemini.google.com</v>
      </c>
      <c r="D5" s="25" t="str">
        <f ca="1">IFERROR(__xludf.DUMMYFUNCTION("""COMPUTED_VALUE"""),"AI experiment by the world's search engine super giant.")</f>
        <v>AI experiment by the world's search engine super giant.</v>
      </c>
      <c r="E5" s="26" t="str">
        <f ca="1">IFERROR(__xludf.DUMMYFUNCTION("""COMPUTED_VALUE"""),"🤩🤩🤩🤩🤩")</f>
        <v>🤩🤩🤩🤩🤩</v>
      </c>
      <c r="F5" s="27" t="str">
        <f ca="1">IFERROR(__xludf.DUMMYFUNCTION("""COMPUTED_VALUE"""),"Copywriting")</f>
        <v>Copywriting</v>
      </c>
    </row>
    <row r="6" spans="1:6" ht="28">
      <c r="A6" s="22" t="str">
        <f ca="1">IFERROR(__xludf.DUMMYFUNCTION("""COMPUTED_VALUE"""),"Certainly")</f>
        <v>Certainly</v>
      </c>
      <c r="B6" s="23" t="str">
        <f ca="1">IFERROR(__xludf.DUMMYFUNCTION("""COMPUTED_VALUE"""),"Low")</f>
        <v>Low</v>
      </c>
      <c r="C6" s="24" t="str">
        <f ca="1">IFERROR(__xludf.DUMMYFUNCTION("""COMPUTED_VALUE"""),"certainly.io")</f>
        <v>certainly.io</v>
      </c>
      <c r="D6" s="25" t="str">
        <f ca="1">IFERROR(__xludf.DUMMYFUNCTION("""COMPUTED_VALUE"""),"Certainly.io creates an AI copy of anyone in your team")</f>
        <v>Certainly.io creates an AI copy of anyone in your team</v>
      </c>
      <c r="E6" s="26" t="str">
        <f ca="1">IFERROR(__xludf.DUMMYFUNCTION("""COMPUTED_VALUE"""),"🤩🤩🤩🤩🤩")</f>
        <v>🤩🤩🤩🤩🤩</v>
      </c>
      <c r="F6" s="27" t="str">
        <f ca="1">IFERROR(__xludf.DUMMYFUNCTION("""COMPUTED_VALUE"""),"Customer Support")</f>
        <v>Customer Support</v>
      </c>
    </row>
    <row r="7" spans="1:6" ht="42">
      <c r="A7" s="22" t="str">
        <f ca="1">IFERROR(__xludf.DUMMYFUNCTION("""COMPUTED_VALUE"""),"Character")</f>
        <v>Character</v>
      </c>
      <c r="B7" s="23" t="str">
        <f ca="1">IFERROR(__xludf.DUMMYFUNCTION("""COMPUTED_VALUE"""),"High")</f>
        <v>High</v>
      </c>
      <c r="C7" s="24" t="str">
        <f ca="1">IFERROR(__xludf.DUMMYFUNCTION("""COMPUTED_VALUE"""),"beta.character.ai")</f>
        <v>beta.character.ai</v>
      </c>
      <c r="D7" s="25" t="str">
        <f ca="1">IFERROR(__xludf.DUMMYFUNCTION("""COMPUTED_VALUE"""),"Build converational AI with a fictional persona or based on real people.")</f>
        <v>Build converational AI with a fictional persona or based on real people.</v>
      </c>
      <c r="E7" s="26"/>
      <c r="F7" s="27" t="str">
        <f ca="1">IFERROR(__xludf.DUMMYFUNCTION("""COMPUTED_VALUE"""),"Education")</f>
        <v>Education</v>
      </c>
    </row>
    <row r="8" spans="1:6" ht="15.5">
      <c r="A8" s="22" t="str">
        <f ca="1">IFERROR(__xludf.DUMMYFUNCTION("""COMPUTED_VALUE"""),"ChatGPT (OpenAI)")</f>
        <v>ChatGPT (OpenAI)</v>
      </c>
      <c r="B8" s="23" t="str">
        <f ca="1">IFERROR(__xludf.DUMMYFUNCTION("""COMPUTED_VALUE"""),"High")</f>
        <v>High</v>
      </c>
      <c r="C8" s="24" t="str">
        <f ca="1">IFERROR(__xludf.DUMMYFUNCTION("""COMPUTED_VALUE"""),"chat.openai.com")</f>
        <v>chat.openai.com</v>
      </c>
      <c r="D8" s="25" t="str">
        <f ca="1">IFERROR(__xludf.DUMMYFUNCTION("""COMPUTED_VALUE"""),"Conversational and sensational AI.")</f>
        <v>Conversational and sensational AI.</v>
      </c>
      <c r="E8" s="26"/>
      <c r="F8" s="27"/>
    </row>
    <row r="9" spans="1:6" ht="56">
      <c r="A9" s="22" t="str">
        <f ca="1">IFERROR(__xludf.DUMMYFUNCTION("""COMPUTED_VALUE"""),"ChatGPT for Google")</f>
        <v>ChatGPT for Google</v>
      </c>
      <c r="B9" s="23" t="str">
        <f ca="1">IFERROR(__xludf.DUMMYFUNCTION("""COMPUTED_VALUE"""),"Medium")</f>
        <v>Medium</v>
      </c>
      <c r="C9" s="24" t="str">
        <f ca="1">IFERROR(__xludf.DUMMYFUNCTION("""COMPUTED_VALUE"""),"chatgpt4google.com")</f>
        <v>chatgpt4google.com</v>
      </c>
      <c r="D9" s="25" t="str">
        <f ca="1">IFERROR(__xludf.DUMMYFUNCTION("""COMPUTED_VALUE"""),"ChatGPT4Google is a google extension and an AI-based conversation toolkit for Google products.")</f>
        <v>ChatGPT4Google is a google extension and an AI-based conversation toolkit for Google products.</v>
      </c>
      <c r="E9" s="26" t="str">
        <f ca="1">IFERROR(__xludf.DUMMYFUNCTION("""COMPUTED_VALUE"""),"🤩🤩🤩")</f>
        <v>🤩🤩🤩</v>
      </c>
      <c r="F9" s="27" t="str">
        <f ca="1">IFERROR(__xludf.DUMMYFUNCTION("""COMPUTED_VALUE"""),"Entertainment &amp; Self Improvement ")</f>
        <v xml:space="preserve">Entertainment &amp; Self Improvement </v>
      </c>
    </row>
    <row r="10" spans="1:6" ht="70">
      <c r="A10" s="22" t="str">
        <f ca="1">IFERROR(__xludf.DUMMYFUNCTION("""COMPUTED_VALUE"""),"ChatGPT Writer")</f>
        <v>ChatGPT Writer</v>
      </c>
      <c r="B10" s="23" t="str">
        <f ca="1">IFERROR(__xludf.DUMMYFUNCTION("""COMPUTED_VALUE"""),"Medium")</f>
        <v>Medium</v>
      </c>
      <c r="C10" s="24" t="str">
        <f ca="1">IFERROR(__xludf.DUMMYFUNCTION("""COMPUTED_VALUE"""),"chatgptwriter.ai")</f>
        <v>chatgptwriter.ai</v>
      </c>
      <c r="D10" s="25" t="str">
        <f ca="1">IFERROR(__xludf.DUMMYFUNCTION("""COMPUTED_VALUE"""),"Obtain personalized writing advice, recommendations, and evaluations through its advanced chatbot system that can be easilly installed using google extension")</f>
        <v>Obtain personalized writing advice, recommendations, and evaluations through its advanced chatbot system that can be easilly installed using google extension</v>
      </c>
      <c r="E10" s="26" t="str">
        <f ca="1">IFERROR(__xludf.DUMMYFUNCTION("""COMPUTED_VALUE"""),"🤩🤩🤩🤩🤩")</f>
        <v>🤩🤩🤩🤩🤩</v>
      </c>
      <c r="F10" s="27" t="str">
        <f ca="1">IFERROR(__xludf.DUMMYFUNCTION("""COMPUTED_VALUE"""),"Generate Art")</f>
        <v>Generate Art</v>
      </c>
    </row>
    <row r="11" spans="1:6" ht="42">
      <c r="A11" s="22" t="str">
        <f ca="1">IFERROR(__xludf.DUMMYFUNCTION("""COMPUTED_VALUE"""),"Context")</f>
        <v>Context</v>
      </c>
      <c r="B11" s="23" t="str">
        <f ca="1">IFERROR(__xludf.DUMMYFUNCTION("""COMPUTED_VALUE"""),"Low")</f>
        <v>Low</v>
      </c>
      <c r="C11" s="24" t="str">
        <f ca="1">IFERROR(__xludf.DUMMYFUNCTION("""COMPUTED_VALUE"""),"usecontext.io")</f>
        <v>usecontext.io</v>
      </c>
      <c r="D11" s="25" t="str">
        <f ca="1">IFERROR(__xludf.DUMMYFUNCTION("""COMPUTED_VALUE"""),"Context provides AI-driven insights based from your favorite content creator.")</f>
        <v>Context provides AI-driven insights based from your favorite content creator.</v>
      </c>
      <c r="E11" s="26" t="str">
        <f ca="1">IFERROR(__xludf.DUMMYFUNCTION("""COMPUTED_VALUE"""),"🤩🤩🤩")</f>
        <v>🤩🤩🤩</v>
      </c>
      <c r="F11" s="27" t="str">
        <f ca="1">IFERROR(__xludf.DUMMYFUNCTION("""COMPUTED_VALUE"""),"Generate Design &amp; Presentation")</f>
        <v>Generate Design &amp; Presentation</v>
      </c>
    </row>
    <row r="12" spans="1:6" ht="42">
      <c r="A12" s="22" t="str">
        <f ca="1">IFERROR(__xludf.DUMMYFUNCTION("""COMPUTED_VALUE"""),"CustomGPT")</f>
        <v>CustomGPT</v>
      </c>
      <c r="B12" s="23" t="str">
        <f ca="1">IFERROR(__xludf.DUMMYFUNCTION("""COMPUTED_VALUE"""),"Medium")</f>
        <v>Medium</v>
      </c>
      <c r="C12" s="24" t="str">
        <f ca="1">IFERROR(__xludf.DUMMYFUNCTION("""COMPUTED_VALUE"""),"customgpt.ai")</f>
        <v>customgpt.ai</v>
      </c>
      <c r="D12" s="25" t="str">
        <f ca="1">IFERROR(__xludf.DUMMYFUNCTION("""COMPUTED_VALUE"""),"Award-winning automated platform for natural language generation.")</f>
        <v>Award-winning automated platform for natural language generation.</v>
      </c>
      <c r="E12" s="26" t="str">
        <f ca="1">IFERROR(__xludf.DUMMYFUNCTION("""COMPUTED_VALUE"""),"🤩🤩🤩")</f>
        <v>🤩🤩🤩</v>
      </c>
      <c r="F12" s="27" t="str">
        <f ca="1">IFERROR(__xludf.DUMMYFUNCTION("""COMPUTED_VALUE"""),"Generate Music")</f>
        <v>Generate Music</v>
      </c>
    </row>
    <row r="13" spans="1:6" ht="42">
      <c r="A13" s="22" t="str">
        <f ca="1">IFERROR(__xludf.DUMMYFUNCTION("""COMPUTED_VALUE"""),"DocuChat")</f>
        <v>DocuChat</v>
      </c>
      <c r="B13" s="23" t="str">
        <f ca="1">IFERROR(__xludf.DUMMYFUNCTION("""COMPUTED_VALUE"""),"Low")</f>
        <v>Low</v>
      </c>
      <c r="C13" s="24" t="str">
        <f ca="1">IFERROR(__xludf.DUMMYFUNCTION("""COMPUTED_VALUE"""),"docuchat.io")</f>
        <v>docuchat.io</v>
      </c>
      <c r="D13" s="25" t="str">
        <f ca="1">IFERROR(__xludf.DUMMYFUNCTION("""COMPUTED_VALUE"""),"DocuChat is an AI tool that makes your document as basis of a chatbot")</f>
        <v>DocuChat is an AI tool that makes your document as basis of a chatbot</v>
      </c>
      <c r="E13" s="26" t="str">
        <f ca="1">IFERROR(__xludf.DUMMYFUNCTION("""COMPUTED_VALUE"""),"🤩🤩🤩")</f>
        <v>🤩🤩🤩</v>
      </c>
      <c r="F13" s="27" t="str">
        <f ca="1">IFERROR(__xludf.DUMMYFUNCTION("""COMPUTED_VALUE"""),"Legal, Finance, &amp; Data Tools")</f>
        <v>Legal, Finance, &amp; Data Tools</v>
      </c>
    </row>
    <row r="14" spans="1:6" ht="28">
      <c r="A14" s="22" t="str">
        <f ca="1">IFERROR(__xludf.DUMMYFUNCTION("""COMPUTED_VALUE"""),"Genei")</f>
        <v>Genei</v>
      </c>
      <c r="B14" s="23" t="str">
        <f ca="1">IFERROR(__xludf.DUMMYFUNCTION("""COMPUTED_VALUE"""),"Medium")</f>
        <v>Medium</v>
      </c>
      <c r="C14" s="24" t="str">
        <f ca="1">IFERROR(__xludf.DUMMYFUNCTION("""COMPUTED_VALUE"""),"genei.io")</f>
        <v>genei.io</v>
      </c>
      <c r="D14" s="25" t="str">
        <f ca="1">IFERROR(__xludf.DUMMYFUNCTION("""COMPUTED_VALUE"""),"Read faster and summarize content better.")</f>
        <v>Read faster and summarize content better.</v>
      </c>
      <c r="E14" s="26" t="str">
        <f ca="1">IFERROR(__xludf.DUMMYFUNCTION("""COMPUTED_VALUE"""),"💎")</f>
        <v>💎</v>
      </c>
      <c r="F14" s="27" t="str">
        <f ca="1">IFERROR(__xludf.DUMMYFUNCTION("""COMPUTED_VALUE"""),"Marketing &amp; Advertising")</f>
        <v>Marketing &amp; Advertising</v>
      </c>
    </row>
    <row r="15" spans="1:6" ht="28">
      <c r="A15" s="22" t="str">
        <f ca="1">IFERROR(__xludf.DUMMYFUNCTION("""COMPUTED_VALUE"""),"Gong")</f>
        <v>Gong</v>
      </c>
      <c r="B15" s="23" t="str">
        <f ca="1">IFERROR(__xludf.DUMMYFUNCTION("""COMPUTED_VALUE"""),"Medium")</f>
        <v>Medium</v>
      </c>
      <c r="C15" s="24" t="str">
        <f ca="1">IFERROR(__xludf.DUMMYFUNCTION("""COMPUTED_VALUE"""),"gong.io")</f>
        <v>gong.io</v>
      </c>
      <c r="D15" s="25" t="str">
        <f ca="1">IFERROR(__xludf.DUMMYFUNCTION("""COMPUTED_VALUE"""),"Turn customer interactions to actionable data")</f>
        <v>Turn customer interactions to actionable data</v>
      </c>
      <c r="E15" s="26"/>
      <c r="F15" s="27" t="str">
        <f ca="1">IFERROR(__xludf.DUMMYFUNCTION("""COMPUTED_VALUE"""),"Platform")</f>
        <v>Platform</v>
      </c>
    </row>
    <row r="16" spans="1:6" ht="98">
      <c r="A16" s="22" t="str">
        <f ca="1">IFERROR(__xludf.DUMMYFUNCTION("""COMPUTED_VALUE"""),"Hugging Face")</f>
        <v>Hugging Face</v>
      </c>
      <c r="B16" s="23" t="str">
        <f ca="1">IFERROR(__xludf.DUMMYFUNCTION("""COMPUTED_VALUE"""),"High")</f>
        <v>High</v>
      </c>
      <c r="C16" s="24" t="str">
        <f ca="1">IFERROR(__xludf.DUMMYFUNCTION("""COMPUTED_VALUE"""),"huggingface.co")</f>
        <v>huggingface.co</v>
      </c>
      <c r="D16" s="25" t="str">
        <f ca="1">IFERROR(__xludf.DUMMYFUNCTION("""COMPUTED_VALUE"""),"Hugging Face is an AI community that offers advanced NLP models and resources for developers to create conversational AI apps, with a simple interface and comprehensive guides to facilitate the process.")</f>
        <v>Hugging Face is an AI community that offers advanced NLP models and resources for developers to create conversational AI apps, with a simple interface and comprehensive guides to facilitate the process.</v>
      </c>
      <c r="E16" s="26"/>
      <c r="F16" s="27" t="str">
        <f ca="1">IFERROR(__xludf.DUMMYFUNCTION("""COMPUTED_VALUE"""),"Podcast &amp; Voice")</f>
        <v>Podcast &amp; Voice</v>
      </c>
    </row>
    <row r="17" spans="1:6" ht="56">
      <c r="A17" s="22" t="str">
        <f ca="1">IFERROR(__xludf.DUMMYFUNCTION("""COMPUTED_VALUE"""),"idomoo")</f>
        <v>idomoo</v>
      </c>
      <c r="B17" s="23" t="str">
        <f ca="1">IFERROR(__xludf.DUMMYFUNCTION("""COMPUTED_VALUE"""),"Medium")</f>
        <v>Medium</v>
      </c>
      <c r="C17" s="24" t="str">
        <f ca="1">IFERROR(__xludf.DUMMYFUNCTION("""COMPUTED_VALUE"""),"idomoo.com")</f>
        <v>idomoo.com</v>
      </c>
      <c r="D17" s="25" t="str">
        <f ca="1">IFERROR(__xludf.DUMMYFUNCTION("""COMPUTED_VALUE"""),"Lets you create a video via a simple chat conversation, easily edit it and then share it with the world.")</f>
        <v>Lets you create a video via a simple chat conversation, easily edit it and then share it with the world.</v>
      </c>
      <c r="E17" s="26" t="str">
        <f ca="1">IFERROR(__xludf.DUMMYFUNCTION("""COMPUTED_VALUE"""),"💎💎")</f>
        <v>💎💎</v>
      </c>
      <c r="F17" s="27" t="str">
        <f ca="1">IFERROR(__xludf.DUMMYFUNCTION("""COMPUTED_VALUE"""),"Productivity")</f>
        <v>Productivity</v>
      </c>
    </row>
    <row r="18" spans="1:6" ht="42">
      <c r="A18" s="22" t="str">
        <f ca="1">IFERROR(__xludf.DUMMYFUNCTION("""COMPUTED_VALUE"""),"Langotalk")</f>
        <v>Langotalk</v>
      </c>
      <c r="B18" s="23" t="str">
        <f ca="1">IFERROR(__xludf.DUMMYFUNCTION("""COMPUTED_VALUE"""),"Medium")</f>
        <v>Medium</v>
      </c>
      <c r="C18" s="24" t="str">
        <f ca="1">IFERROR(__xludf.DUMMYFUNCTION("""COMPUTED_VALUE"""),"langotalk.org")</f>
        <v>langotalk.org</v>
      </c>
      <c r="D18" s="25" t="str">
        <f ca="1">IFERROR(__xludf.DUMMYFUNCTION("""COMPUTED_VALUE"""),"Langotalk is a free language learning platform for global communication.")</f>
        <v>Langotalk is a free language learning platform for global communication.</v>
      </c>
      <c r="E18" s="26" t="str">
        <f ca="1">IFERROR(__xludf.DUMMYFUNCTION("""COMPUTED_VALUE"""),"💎💎💎")</f>
        <v>💎💎💎</v>
      </c>
      <c r="F18" s="27"/>
    </row>
    <row r="19" spans="1:6" ht="42">
      <c r="A19" s="22" t="str">
        <f ca="1">IFERROR(__xludf.DUMMYFUNCTION("""COMPUTED_VALUE"""),"lnworld")</f>
        <v>lnworld</v>
      </c>
      <c r="B19" s="23" t="str">
        <f ca="1">IFERROR(__xludf.DUMMYFUNCTION("""COMPUTED_VALUE"""),"Medium")</f>
        <v>Medium</v>
      </c>
      <c r="C19" s="24" t="str">
        <f ca="1">IFERROR(__xludf.DUMMYFUNCTION("""COMPUTED_VALUE"""),"inworld.ai")</f>
        <v>inworld.ai</v>
      </c>
      <c r="D19" s="25" t="str">
        <f ca="1">IFERROR(__xludf.DUMMYFUNCTION("""COMPUTED_VALUE"""),"Make ingame NPCs more human like increasing player engagement and immersion.")</f>
        <v>Make ingame NPCs more human like increasing player engagement and immersion.</v>
      </c>
      <c r="E19" s="26"/>
      <c r="F19" s="27" t="str">
        <f ca="1">IFERROR(__xludf.DUMMYFUNCTION("""COMPUTED_VALUE"""),"Prompt Assistance")</f>
        <v>Prompt Assistance</v>
      </c>
    </row>
    <row r="20" spans="1:6" ht="15.5">
      <c r="A20" s="22" t="str">
        <f ca="1">IFERROR(__xludf.DUMMYFUNCTION("""COMPUTED_VALUE"""),"Microsoft Bing")</f>
        <v>Microsoft Bing</v>
      </c>
      <c r="B20" s="23" t="str">
        <f ca="1">IFERROR(__xludf.DUMMYFUNCTION("""COMPUTED_VALUE"""),"High")</f>
        <v>High</v>
      </c>
      <c r="C20" s="24" t="str">
        <f ca="1">IFERROR(__xludf.DUMMYFUNCTION("""COMPUTED_VALUE"""),"bing.com/?/ai")</f>
        <v>bing.com/?/ai</v>
      </c>
      <c r="D20" s="25" t="str">
        <f ca="1">IFERROR(__xludf.DUMMYFUNCTION("""COMPUTED_VALUE"""),"Your new AI search engine")</f>
        <v>Your new AI search engine</v>
      </c>
      <c r="E20" s="26" t="str">
        <f ca="1">IFERROR(__xludf.DUMMYFUNCTION("""COMPUTED_VALUE"""),"🤩🤩🤩🤩🤩")</f>
        <v>🤩🤩🤩🤩🤩</v>
      </c>
      <c r="F20" s="27" t="str">
        <f ca="1">IFERROR(__xludf.DUMMYFUNCTION("""COMPUTED_VALUE"""),"Sales")</f>
        <v>Sales</v>
      </c>
    </row>
    <row r="21" spans="1:6" ht="42">
      <c r="A21" s="22" t="str">
        <f ca="1">IFERROR(__xludf.DUMMYFUNCTION("""COMPUTED_VALUE"""),"Perplexity")</f>
        <v>Perplexity</v>
      </c>
      <c r="B21" s="23" t="str">
        <f ca="1">IFERROR(__xludf.DUMMYFUNCTION("""COMPUTED_VALUE"""),"High")</f>
        <v>High</v>
      </c>
      <c r="C21" s="24" t="str">
        <f ca="1">IFERROR(__xludf.DUMMYFUNCTION("""COMPUTED_VALUE"""),"perplexity.ai")</f>
        <v>perplexity.ai</v>
      </c>
      <c r="D21" s="25" t="str">
        <f ca="1">IFERROR(__xludf.DUMMYFUNCTION("""COMPUTED_VALUE"""),"Search engine for people on the go. Fast, reliable, and properly cited.")</f>
        <v>Search engine for people on the go. Fast, reliable, and properly cited.</v>
      </c>
      <c r="E21" s="26" t="str">
        <f ca="1">IFERROR(__xludf.DUMMYFUNCTION("""COMPUTED_VALUE"""),"🤩🤩🤩🤩🤩")</f>
        <v>🤩🤩🤩🤩🤩</v>
      </c>
      <c r="F21" s="28" t="str">
        <f ca="1">IFERROR(__xludf.DUMMYFUNCTION("""COMPUTED_VALUE"""),"SEO &amp; Social Media")</f>
        <v>SEO &amp; Social Media</v>
      </c>
    </row>
    <row r="22" spans="1:6" ht="56">
      <c r="A22" s="22" t="str">
        <f ca="1">IFERROR(__xludf.DUMMYFUNCTION("""COMPUTED_VALUE"""),"Readyplayer")</f>
        <v>Readyplayer</v>
      </c>
      <c r="B22" s="23" t="str">
        <f ca="1">IFERROR(__xludf.DUMMYFUNCTION("""COMPUTED_VALUE"""),"Medium")</f>
        <v>Medium</v>
      </c>
      <c r="C22" s="24" t="str">
        <f ca="1">IFERROR(__xludf.DUMMYFUNCTION("""COMPUTED_VALUE"""),"readyplayer.me")</f>
        <v>readyplayer.me</v>
      </c>
      <c r="D22" s="25" t="str">
        <f ca="1">IFERROR(__xludf.DUMMYFUNCTION("""COMPUTED_VALUE"""),"Create highly-personalized characters to help increase retention and engagement with this tool")</f>
        <v>Create highly-personalized characters to help increase retention and engagement with this tool</v>
      </c>
      <c r="E22" s="26"/>
      <c r="F22" s="28" t="str">
        <f ca="1">IFERROR(__xludf.DUMMYFUNCTION("""COMPUTED_VALUE"""),"Tech Developer &amp; Programming")</f>
        <v>Tech Developer &amp; Programming</v>
      </c>
    </row>
    <row r="23" spans="1:6" ht="15.5">
      <c r="A23" s="22" t="str">
        <f ca="1">IFERROR(__xludf.DUMMYFUNCTION("""COMPUTED_VALUE"""),"Replika")</f>
        <v>Replika</v>
      </c>
      <c r="B23" s="23" t="str">
        <f ca="1">IFERROR(__xludf.DUMMYFUNCTION("""COMPUTED_VALUE"""),"Medium")</f>
        <v>Medium</v>
      </c>
      <c r="C23" s="24" t="str">
        <f ca="1">IFERROR(__xludf.DUMMYFUNCTION("""COMPUTED_VALUE"""),"replika.com")</f>
        <v>replika.com</v>
      </c>
      <c r="D23" s="25" t="str">
        <f ca="1">IFERROR(__xludf.DUMMYFUNCTION("""COMPUTED_VALUE"""),"Talk to your own chatbot")</f>
        <v>Talk to your own chatbot</v>
      </c>
      <c r="E23" s="26" t="str">
        <f ca="1">IFERROR(__xludf.DUMMYFUNCTION("""COMPUTED_VALUE"""),"💎")</f>
        <v>💎</v>
      </c>
      <c r="F23" s="28" t="str">
        <f ca="1">IFERROR(__xludf.DUMMYFUNCTION("""COMPUTED_VALUE"""),"Text-To-Speech")</f>
        <v>Text-To-Speech</v>
      </c>
    </row>
    <row r="24" spans="1:6" ht="15.5">
      <c r="A24" s="22" t="str">
        <f ca="1">IFERROR(__xludf.DUMMYFUNCTION("""COMPUTED_VALUE"""),"Taskade")</f>
        <v>Taskade</v>
      </c>
      <c r="B24" s="23" t="str">
        <f ca="1">IFERROR(__xludf.DUMMYFUNCTION("""COMPUTED_VALUE"""),"Medium")</f>
        <v>Medium</v>
      </c>
      <c r="C24" s="24" t="str">
        <f ca="1">IFERROR(__xludf.DUMMYFUNCTION("""COMPUTED_VALUE"""),"taskade.com/generate")</f>
        <v>taskade.com/generate</v>
      </c>
      <c r="D24" s="25" t="str">
        <f ca="1">IFERROR(__xludf.DUMMYFUNCTION("""COMPUTED_VALUE"""),"AI solutions at your fingertip.")</f>
        <v>AI solutions at your fingertip.</v>
      </c>
      <c r="E24" s="26" t="str">
        <f ca="1">IFERROR(__xludf.DUMMYFUNCTION("""COMPUTED_VALUE"""),"🤩🤩🤩🤩🤩")</f>
        <v>🤩🤩🤩🤩🤩</v>
      </c>
      <c r="F24" s="28" t="str">
        <f ca="1">IFERROR(__xludf.DUMMYFUNCTION("""COMPUTED_VALUE"""),"Text-To-Video")</f>
        <v>Text-To-Video</v>
      </c>
    </row>
    <row r="25" spans="1:6" ht="15.5">
      <c r="A25" s="22"/>
      <c r="B25" s="23"/>
      <c r="C25" s="29"/>
      <c r="D25" s="25"/>
      <c r="E25" s="26"/>
      <c r="F25" s="28" t="str">
        <f ca="1">IFERROR(__xludf.DUMMYFUNCTION("""COMPUTED_VALUE"""),"Translation")</f>
        <v>Translation</v>
      </c>
    </row>
    <row r="26" spans="1:6" ht="15.5">
      <c r="A26" s="22"/>
      <c r="B26" s="23"/>
      <c r="C26" s="29"/>
      <c r="D26" s="25"/>
      <c r="E26" s="26"/>
      <c r="F26" s="28"/>
    </row>
    <row r="27" spans="1:6" ht="15.5">
      <c r="A27" s="22"/>
      <c r="B27" s="23"/>
      <c r="C27" s="29"/>
      <c r="D27" s="25"/>
      <c r="E27" s="26"/>
      <c r="F27" s="28"/>
    </row>
    <row r="28" spans="1:6" ht="15.5">
      <c r="A28" s="22"/>
      <c r="B28" s="23"/>
      <c r="C28" s="29"/>
      <c r="D28" s="25"/>
      <c r="E28" s="26"/>
      <c r="F28" s="28"/>
    </row>
    <row r="29" spans="1:6" ht="15.5">
      <c r="A29" s="22"/>
      <c r="B29" s="23"/>
      <c r="C29" s="29"/>
      <c r="D29" s="25"/>
      <c r="E29" s="26"/>
      <c r="F29" s="28"/>
    </row>
    <row r="30" spans="1:6" ht="15.5">
      <c r="A30" s="22"/>
      <c r="B30" s="23"/>
      <c r="C30" s="29"/>
      <c r="D30" s="25"/>
      <c r="E30" s="26"/>
      <c r="F30" s="28"/>
    </row>
    <row r="31" spans="1:6" ht="15.5">
      <c r="A31" s="22"/>
      <c r="B31" s="23"/>
      <c r="C31" s="29"/>
      <c r="D31" s="25"/>
      <c r="E31" s="26"/>
      <c r="F31" s="28"/>
    </row>
    <row r="32" spans="1:6" ht="15.5">
      <c r="A32" s="22"/>
      <c r="B32" s="23"/>
      <c r="C32" s="29"/>
      <c r="D32" s="25"/>
      <c r="E32" s="26"/>
      <c r="F32" s="28"/>
    </row>
    <row r="33" spans="1:6" ht="15.5">
      <c r="A33" s="22"/>
      <c r="B33" s="23"/>
      <c r="C33" s="29"/>
      <c r="D33" s="25"/>
      <c r="E33" s="26"/>
      <c r="F33" s="28"/>
    </row>
    <row r="34" spans="1:6" ht="15.5">
      <c r="A34" s="22"/>
      <c r="B34" s="23"/>
      <c r="C34" s="29"/>
      <c r="D34" s="25"/>
      <c r="E34" s="26"/>
      <c r="F34" s="28"/>
    </row>
    <row r="35" spans="1:6" ht="15.5">
      <c r="A35" s="22"/>
      <c r="B35" s="23"/>
      <c r="C35" s="29"/>
      <c r="D35" s="25"/>
      <c r="E35" s="26"/>
      <c r="F35" s="28"/>
    </row>
    <row r="36" spans="1:6" ht="15.5">
      <c r="A36" s="22"/>
      <c r="B36" s="23"/>
      <c r="C36" s="29"/>
      <c r="D36" s="25"/>
      <c r="E36" s="26"/>
      <c r="F36" s="28"/>
    </row>
    <row r="37" spans="1:6" ht="15.5">
      <c r="A37" s="22"/>
      <c r="B37" s="23"/>
      <c r="C37" s="29"/>
      <c r="D37" s="25"/>
      <c r="E37" s="26"/>
      <c r="F37" s="28"/>
    </row>
    <row r="38" spans="1:6" ht="15.5">
      <c r="A38" s="22"/>
      <c r="B38" s="23"/>
      <c r="C38" s="29"/>
      <c r="D38" s="25"/>
      <c r="E38" s="26"/>
      <c r="F38" s="28"/>
    </row>
    <row r="39" spans="1:6" ht="15.5">
      <c r="A39" s="22"/>
      <c r="B39" s="23"/>
      <c r="C39" s="29"/>
      <c r="D39" s="25"/>
      <c r="E39" s="26"/>
      <c r="F39" s="28"/>
    </row>
    <row r="40" spans="1:6" ht="15.5">
      <c r="A40" s="22"/>
      <c r="B40" s="23"/>
      <c r="C40" s="29"/>
      <c r="D40" s="25"/>
      <c r="E40" s="26"/>
      <c r="F40" s="28"/>
    </row>
    <row r="41" spans="1:6" ht="15.5">
      <c r="A41" s="22"/>
      <c r="B41" s="23"/>
      <c r="C41" s="29"/>
      <c r="D41" s="25"/>
      <c r="E41" s="26"/>
      <c r="F41" s="28"/>
    </row>
    <row r="42" spans="1:6" ht="15.5">
      <c r="A42" s="22"/>
      <c r="B42" s="23"/>
      <c r="C42" s="29"/>
      <c r="D42" s="25"/>
      <c r="E42" s="26"/>
      <c r="F42" s="28"/>
    </row>
    <row r="43" spans="1:6" ht="15.5">
      <c r="A43" s="22"/>
      <c r="B43" s="23"/>
      <c r="C43" s="29"/>
      <c r="D43" s="25"/>
      <c r="E43" s="26"/>
      <c r="F43" s="28"/>
    </row>
    <row r="44" spans="1:6" ht="15.5">
      <c r="A44" s="22"/>
      <c r="B44" s="23"/>
      <c r="C44" s="29"/>
      <c r="D44" s="25"/>
      <c r="E44" s="26"/>
      <c r="F44" s="28"/>
    </row>
    <row r="45" spans="1:6" ht="15.5">
      <c r="A45" s="22"/>
      <c r="B45" s="23"/>
      <c r="C45" s="29"/>
      <c r="D45" s="25"/>
      <c r="E45" s="26"/>
      <c r="F45" s="28"/>
    </row>
    <row r="46" spans="1:6" ht="15.5">
      <c r="A46" s="22"/>
      <c r="B46" s="23"/>
      <c r="C46" s="29"/>
      <c r="D46" s="25"/>
      <c r="E46" s="26"/>
      <c r="F46" s="28"/>
    </row>
    <row r="47" spans="1:6" ht="15.5">
      <c r="A47" s="22"/>
      <c r="B47" s="23"/>
      <c r="C47" s="29"/>
      <c r="D47" s="25"/>
      <c r="E47" s="26"/>
      <c r="F47" s="28"/>
    </row>
    <row r="48" spans="1:6" ht="15.5">
      <c r="A48" s="22"/>
      <c r="B48" s="23"/>
      <c r="C48" s="29"/>
      <c r="D48" s="25"/>
      <c r="E48" s="26"/>
      <c r="F48" s="28"/>
    </row>
    <row r="49" spans="1:6" ht="15.5">
      <c r="A49" s="22"/>
      <c r="B49" s="23"/>
      <c r="C49" s="29"/>
      <c r="D49" s="25"/>
      <c r="E49" s="26"/>
      <c r="F49" s="28"/>
    </row>
    <row r="50" spans="1:6" ht="15.5">
      <c r="A50" s="22"/>
      <c r="B50" s="23"/>
      <c r="C50" s="29"/>
      <c r="D50" s="25"/>
      <c r="E50" s="26"/>
      <c r="F50" s="28"/>
    </row>
    <row r="51" spans="1:6" ht="15.5">
      <c r="A51" s="22"/>
      <c r="B51" s="23"/>
      <c r="C51" s="29"/>
      <c r="D51" s="25"/>
      <c r="E51" s="26"/>
      <c r="F51" s="28"/>
    </row>
    <row r="52" spans="1:6" ht="15.5">
      <c r="A52" s="22"/>
      <c r="B52" s="23"/>
      <c r="C52" s="29"/>
      <c r="D52" s="25"/>
      <c r="E52" s="26"/>
      <c r="F52" s="28"/>
    </row>
    <row r="53" spans="1:6" ht="15.5">
      <c r="A53" s="22"/>
      <c r="B53" s="23"/>
      <c r="C53" s="29"/>
      <c r="D53" s="25"/>
      <c r="E53" s="26"/>
      <c r="F53" s="28"/>
    </row>
    <row r="54" spans="1:6" ht="15.5">
      <c r="A54" s="22"/>
      <c r="B54" s="23"/>
      <c r="C54" s="29"/>
      <c r="D54" s="25"/>
      <c r="E54" s="26"/>
      <c r="F54" s="28"/>
    </row>
    <row r="55" spans="1:6" ht="15.5">
      <c r="A55" s="22"/>
      <c r="B55" s="23"/>
      <c r="C55" s="29"/>
      <c r="D55" s="25"/>
      <c r="E55" s="26"/>
      <c r="F55" s="28"/>
    </row>
    <row r="56" spans="1:6" ht="15.5">
      <c r="A56" s="22"/>
      <c r="B56" s="23"/>
      <c r="C56" s="29"/>
      <c r="D56" s="25"/>
      <c r="E56" s="26"/>
      <c r="F56" s="28"/>
    </row>
    <row r="57" spans="1:6" ht="15.5">
      <c r="A57" s="22"/>
      <c r="B57" s="23"/>
      <c r="C57" s="29"/>
      <c r="D57" s="25"/>
      <c r="E57" s="26"/>
      <c r="F57" s="28"/>
    </row>
    <row r="58" spans="1:6" ht="15.5">
      <c r="A58" s="22"/>
      <c r="B58" s="23"/>
      <c r="C58" s="29"/>
      <c r="D58" s="25"/>
      <c r="E58" s="26"/>
      <c r="F58" s="28"/>
    </row>
    <row r="59" spans="1:6" ht="15.5">
      <c r="A59" s="22"/>
      <c r="B59" s="23"/>
      <c r="C59" s="29"/>
      <c r="D59" s="25"/>
      <c r="E59" s="26"/>
      <c r="F59" s="28"/>
    </row>
    <row r="60" spans="1:6" ht="15.5">
      <c r="A60" s="22"/>
      <c r="B60" s="23"/>
      <c r="C60" s="29"/>
      <c r="D60" s="25"/>
      <c r="E60" s="26"/>
      <c r="F60" s="28"/>
    </row>
    <row r="61" spans="1:6" ht="15.5">
      <c r="A61" s="22"/>
      <c r="B61" s="23"/>
      <c r="C61" s="29"/>
      <c r="D61" s="25"/>
      <c r="E61" s="26"/>
      <c r="F61" s="28"/>
    </row>
    <row r="62" spans="1:6" ht="15.5">
      <c r="A62" s="22"/>
      <c r="B62" s="23"/>
      <c r="C62" s="29"/>
      <c r="D62" s="25"/>
      <c r="E62" s="26"/>
      <c r="F62" s="28"/>
    </row>
    <row r="63" spans="1:6" ht="15.5">
      <c r="A63" s="22"/>
      <c r="B63" s="23"/>
      <c r="C63" s="29"/>
      <c r="D63" s="25"/>
      <c r="E63" s="26"/>
      <c r="F63" s="28"/>
    </row>
    <row r="64" spans="1:6" ht="15.5">
      <c r="A64" s="22"/>
      <c r="B64" s="23"/>
      <c r="C64" s="29"/>
      <c r="D64" s="25"/>
      <c r="E64" s="26"/>
      <c r="F64" s="28"/>
    </row>
    <row r="65" spans="1:6" ht="15.5">
      <c r="A65" s="22"/>
      <c r="B65" s="23"/>
      <c r="C65" s="29"/>
      <c r="D65" s="25"/>
      <c r="E65" s="26"/>
      <c r="F65" s="28"/>
    </row>
    <row r="66" spans="1:6" ht="15.5">
      <c r="A66" s="22"/>
      <c r="B66" s="23"/>
      <c r="C66" s="29"/>
      <c r="D66" s="25"/>
      <c r="E66" s="26"/>
      <c r="F66" s="28"/>
    </row>
    <row r="67" spans="1:6" ht="15.5">
      <c r="A67" s="22"/>
      <c r="B67" s="23"/>
      <c r="C67" s="29"/>
      <c r="D67" s="25"/>
      <c r="E67" s="26"/>
      <c r="F67" s="28"/>
    </row>
    <row r="68" spans="1:6" ht="15.5">
      <c r="A68" s="22"/>
      <c r="B68" s="23"/>
      <c r="C68" s="29"/>
      <c r="D68" s="25"/>
      <c r="E68" s="26"/>
      <c r="F68" s="28"/>
    </row>
    <row r="69" spans="1:6" ht="15.5">
      <c r="A69" s="22"/>
      <c r="B69" s="23"/>
      <c r="C69" s="29"/>
      <c r="D69" s="25"/>
      <c r="E69" s="26"/>
      <c r="F69" s="28"/>
    </row>
    <row r="70" spans="1:6" ht="15.5">
      <c r="A70" s="22"/>
      <c r="B70" s="23"/>
      <c r="C70" s="29"/>
      <c r="D70" s="25"/>
      <c r="E70" s="26"/>
      <c r="F70" s="28"/>
    </row>
    <row r="71" spans="1:6" ht="15.5">
      <c r="A71" s="22"/>
      <c r="B71" s="23"/>
      <c r="C71" s="29"/>
      <c r="D71" s="25"/>
      <c r="E71" s="26"/>
      <c r="F71" s="28"/>
    </row>
    <row r="72" spans="1:6" ht="15.5">
      <c r="A72" s="22"/>
      <c r="B72" s="23"/>
      <c r="C72" s="29"/>
      <c r="D72" s="25"/>
      <c r="E72" s="26"/>
      <c r="F72" s="28"/>
    </row>
    <row r="73" spans="1:6" ht="15.5">
      <c r="A73" s="22"/>
      <c r="B73" s="23"/>
      <c r="C73" s="29"/>
      <c r="D73" s="25"/>
      <c r="E73" s="26"/>
      <c r="F73" s="28"/>
    </row>
    <row r="74" spans="1:6" ht="15.5">
      <c r="A74" s="22"/>
      <c r="B74" s="23"/>
      <c r="C74" s="29"/>
      <c r="D74" s="25"/>
      <c r="E74" s="26"/>
      <c r="F74" s="28"/>
    </row>
    <row r="75" spans="1:6" ht="15.5">
      <c r="A75" s="22"/>
      <c r="B75" s="23"/>
      <c r="C75" s="29"/>
      <c r="D75" s="25"/>
      <c r="E75" s="26"/>
      <c r="F75" s="28"/>
    </row>
    <row r="76" spans="1:6" ht="15.5">
      <c r="A76" s="22"/>
      <c r="B76" s="23"/>
      <c r="C76" s="29"/>
      <c r="D76" s="25"/>
      <c r="E76" s="26"/>
      <c r="F76" s="28"/>
    </row>
    <row r="77" spans="1:6" ht="15.5">
      <c r="A77" s="22"/>
      <c r="B77" s="23"/>
      <c r="C77" s="29"/>
      <c r="D77" s="25"/>
      <c r="E77" s="26"/>
      <c r="F77" s="28"/>
    </row>
    <row r="78" spans="1:6" ht="15.5">
      <c r="A78" s="22"/>
      <c r="B78" s="23"/>
      <c r="C78" s="29"/>
      <c r="D78" s="25"/>
      <c r="E78" s="26"/>
      <c r="F78" s="28"/>
    </row>
    <row r="79" spans="1:6" ht="15.5">
      <c r="A79" s="22"/>
      <c r="B79" s="23"/>
      <c r="C79" s="29"/>
      <c r="D79" s="25"/>
      <c r="E79" s="26"/>
      <c r="F79" s="28"/>
    </row>
    <row r="80" spans="1:6" ht="15.5">
      <c r="A80" s="22"/>
      <c r="B80" s="23"/>
      <c r="C80" s="29"/>
      <c r="D80" s="25"/>
      <c r="E80" s="26"/>
      <c r="F80" s="28"/>
    </row>
    <row r="81" spans="1:6" ht="15.5">
      <c r="A81" s="22"/>
      <c r="B81" s="23"/>
      <c r="C81" s="29"/>
      <c r="D81" s="25"/>
      <c r="E81" s="26"/>
      <c r="F81" s="28"/>
    </row>
    <row r="82" spans="1:6" ht="15.5">
      <c r="A82" s="22"/>
      <c r="B82" s="23"/>
      <c r="C82" s="29"/>
      <c r="D82" s="25"/>
      <c r="E82" s="26"/>
      <c r="F82" s="28"/>
    </row>
    <row r="83" spans="1:6" ht="15.5">
      <c r="A83" s="22"/>
      <c r="B83" s="23"/>
      <c r="C83" s="29"/>
      <c r="D83" s="25"/>
      <c r="E83" s="26"/>
      <c r="F83" s="28"/>
    </row>
    <row r="84" spans="1:6" ht="15.5">
      <c r="A84" s="22"/>
      <c r="B84" s="23"/>
      <c r="C84" s="29"/>
      <c r="D84" s="25"/>
      <c r="E84" s="26"/>
      <c r="F84" s="28"/>
    </row>
    <row r="85" spans="1:6" ht="15.5">
      <c r="A85" s="22"/>
      <c r="B85" s="23"/>
      <c r="C85" s="29"/>
      <c r="D85" s="25"/>
      <c r="E85" s="26"/>
      <c r="F85" s="28"/>
    </row>
    <row r="86" spans="1:6" ht="15.5">
      <c r="A86" s="22"/>
      <c r="B86" s="23"/>
      <c r="C86" s="29"/>
      <c r="D86" s="25"/>
      <c r="E86" s="26"/>
      <c r="F86" s="28"/>
    </row>
    <row r="87" spans="1:6" ht="15.5">
      <c r="A87" s="22"/>
      <c r="B87" s="23"/>
      <c r="C87" s="29"/>
      <c r="D87" s="25"/>
      <c r="E87" s="26"/>
      <c r="F87" s="28"/>
    </row>
    <row r="88" spans="1:6" ht="15.5">
      <c r="A88" s="22"/>
      <c r="B88" s="23"/>
      <c r="C88" s="29"/>
      <c r="D88" s="25"/>
      <c r="E88" s="26"/>
      <c r="F88" s="28"/>
    </row>
    <row r="89" spans="1:6" ht="15.5">
      <c r="A89" s="22"/>
      <c r="B89" s="23"/>
      <c r="C89" s="29"/>
      <c r="D89" s="25"/>
      <c r="E89" s="26"/>
      <c r="F89" s="28"/>
    </row>
    <row r="90" spans="1:6" ht="15.5">
      <c r="A90" s="22"/>
      <c r="B90" s="23"/>
      <c r="C90" s="29"/>
      <c r="D90" s="25"/>
      <c r="E90" s="26"/>
      <c r="F90" s="28"/>
    </row>
    <row r="91" spans="1:6" ht="15.5">
      <c r="A91" s="22"/>
      <c r="B91" s="23"/>
      <c r="C91" s="29"/>
      <c r="D91" s="25"/>
      <c r="E91" s="26"/>
      <c r="F91" s="28"/>
    </row>
    <row r="92" spans="1:6" ht="15.5">
      <c r="A92" s="22"/>
      <c r="B92" s="23"/>
      <c r="C92" s="29"/>
      <c r="D92" s="25"/>
      <c r="E92" s="26"/>
      <c r="F92" s="28"/>
    </row>
    <row r="93" spans="1:6" ht="15.5">
      <c r="A93" s="22"/>
      <c r="B93" s="23"/>
      <c r="C93" s="29"/>
      <c r="D93" s="25"/>
      <c r="E93" s="26"/>
      <c r="F93" s="28"/>
    </row>
    <row r="94" spans="1:6" ht="15.5">
      <c r="A94" s="22"/>
      <c r="B94" s="23"/>
      <c r="C94" s="29"/>
      <c r="D94" s="25"/>
      <c r="E94" s="26"/>
      <c r="F94" s="28"/>
    </row>
    <row r="95" spans="1:6" ht="15.5">
      <c r="A95" s="22"/>
      <c r="B95" s="23"/>
      <c r="C95" s="29"/>
      <c r="D95" s="25"/>
      <c r="E95" s="26"/>
      <c r="F95" s="28"/>
    </row>
    <row r="96" spans="1:6" ht="15.5">
      <c r="A96" s="22"/>
      <c r="B96" s="23"/>
      <c r="C96" s="29"/>
      <c r="D96" s="25"/>
      <c r="E96" s="26"/>
      <c r="F96" s="28"/>
    </row>
    <row r="97" spans="1:6" ht="15.5">
      <c r="A97" s="22"/>
      <c r="B97" s="23"/>
      <c r="C97" s="29"/>
      <c r="D97" s="25"/>
      <c r="E97" s="26"/>
      <c r="F97" s="28"/>
    </row>
    <row r="98" spans="1:6" ht="15.5">
      <c r="A98" s="22"/>
      <c r="B98" s="23"/>
      <c r="C98" s="29"/>
      <c r="D98" s="25"/>
      <c r="E98" s="26"/>
      <c r="F98" s="28"/>
    </row>
    <row r="99" spans="1:6" ht="15.5">
      <c r="A99" s="22"/>
      <c r="B99" s="23"/>
      <c r="C99" s="29"/>
      <c r="D99" s="25"/>
      <c r="E99" s="26"/>
      <c r="F99" s="28"/>
    </row>
    <row r="100" spans="1:6" ht="15.5">
      <c r="A100" s="22"/>
      <c r="B100" s="23"/>
      <c r="C100" s="29"/>
      <c r="D100" s="25"/>
      <c r="E100" s="26"/>
      <c r="F100" s="28"/>
    </row>
    <row r="101" spans="1:6" ht="15.5">
      <c r="A101" s="22"/>
      <c r="B101" s="23"/>
      <c r="C101" s="29"/>
      <c r="D101" s="25"/>
      <c r="E101" s="26"/>
      <c r="F101" s="28"/>
    </row>
    <row r="102" spans="1:6" ht="15.5">
      <c r="A102" s="22"/>
      <c r="B102" s="23"/>
      <c r="C102" s="29"/>
      <c r="D102" s="25"/>
      <c r="E102" s="26"/>
      <c r="F102" s="28"/>
    </row>
    <row r="103" spans="1:6" ht="15.5">
      <c r="A103" s="22"/>
      <c r="B103" s="23"/>
      <c r="C103" s="29"/>
      <c r="D103" s="25"/>
      <c r="E103" s="26"/>
      <c r="F103" s="28"/>
    </row>
    <row r="104" spans="1:6" ht="15.5">
      <c r="A104" s="22"/>
      <c r="B104" s="23"/>
      <c r="C104" s="29"/>
      <c r="D104" s="25"/>
      <c r="E104" s="26"/>
      <c r="F104" s="28"/>
    </row>
    <row r="105" spans="1:6" ht="15.5">
      <c r="A105" s="22"/>
      <c r="B105" s="23"/>
      <c r="C105" s="29"/>
      <c r="D105" s="25"/>
      <c r="E105" s="26"/>
      <c r="F105" s="28"/>
    </row>
    <row r="106" spans="1:6" ht="15.5">
      <c r="A106" s="22"/>
      <c r="B106" s="23"/>
      <c r="C106" s="29"/>
      <c r="D106" s="25"/>
      <c r="E106" s="26"/>
      <c r="F106" s="28"/>
    </row>
    <row r="107" spans="1:6" ht="15.5">
      <c r="A107" s="22"/>
      <c r="B107" s="23"/>
      <c r="C107" s="29"/>
      <c r="D107" s="25"/>
      <c r="E107" s="26"/>
      <c r="F107" s="28"/>
    </row>
    <row r="108" spans="1:6" ht="15.5">
      <c r="A108" s="22"/>
      <c r="B108" s="23"/>
      <c r="C108" s="29"/>
      <c r="D108" s="25"/>
      <c r="E108" s="26"/>
      <c r="F108" s="28"/>
    </row>
    <row r="109" spans="1:6" ht="15.5">
      <c r="A109" s="22"/>
      <c r="B109" s="23"/>
      <c r="C109" s="29"/>
      <c r="D109" s="25"/>
      <c r="E109" s="26"/>
      <c r="F109" s="28"/>
    </row>
    <row r="110" spans="1:6" ht="15.5">
      <c r="A110" s="22"/>
      <c r="B110" s="23"/>
      <c r="C110" s="29"/>
      <c r="D110" s="25"/>
      <c r="E110" s="26"/>
      <c r="F110" s="28"/>
    </row>
    <row r="111" spans="1:6" ht="15.5">
      <c r="A111" s="22"/>
      <c r="B111" s="23"/>
      <c r="C111" s="29"/>
      <c r="D111" s="25"/>
      <c r="E111" s="26"/>
      <c r="F111" s="28"/>
    </row>
    <row r="112" spans="1:6" ht="15.5">
      <c r="A112" s="22"/>
      <c r="B112" s="23"/>
      <c r="C112" s="29"/>
      <c r="D112" s="25"/>
      <c r="E112" s="26"/>
      <c r="F112" s="28"/>
    </row>
    <row r="113" spans="1:6" ht="15.5">
      <c r="A113" s="22"/>
      <c r="B113" s="23"/>
      <c r="C113" s="29"/>
      <c r="D113" s="25"/>
      <c r="E113" s="26"/>
      <c r="F113" s="28"/>
    </row>
    <row r="114" spans="1:6" ht="15.5">
      <c r="A114" s="22"/>
      <c r="B114" s="23"/>
      <c r="C114" s="29"/>
      <c r="D114" s="25"/>
      <c r="E114" s="26"/>
      <c r="F114" s="28"/>
    </row>
    <row r="115" spans="1:6" ht="15.5">
      <c r="A115" s="22"/>
      <c r="B115" s="23"/>
      <c r="C115" s="29"/>
      <c r="D115" s="25"/>
      <c r="E115" s="26"/>
      <c r="F115" s="28"/>
    </row>
    <row r="116" spans="1:6" ht="15.5">
      <c r="A116" s="22"/>
      <c r="B116" s="23"/>
      <c r="C116" s="29"/>
      <c r="D116" s="25"/>
      <c r="E116" s="26"/>
      <c r="F116" s="28"/>
    </row>
    <row r="117" spans="1:6" ht="15.5">
      <c r="A117" s="22"/>
      <c r="B117" s="23"/>
      <c r="C117" s="29"/>
      <c r="D117" s="25"/>
      <c r="E117" s="26"/>
      <c r="F117" s="28"/>
    </row>
    <row r="118" spans="1:6" ht="15.5">
      <c r="A118" s="22"/>
      <c r="B118" s="23"/>
      <c r="C118" s="29"/>
      <c r="D118" s="25"/>
      <c r="E118" s="26"/>
      <c r="F118" s="28"/>
    </row>
    <row r="119" spans="1:6" ht="15.5">
      <c r="A119" s="22"/>
      <c r="B119" s="23"/>
      <c r="C119" s="29"/>
      <c r="D119" s="25"/>
      <c r="E119" s="26"/>
      <c r="F119" s="28"/>
    </row>
    <row r="120" spans="1:6" ht="15.5">
      <c r="A120" s="22"/>
      <c r="B120" s="23"/>
      <c r="C120" s="29"/>
      <c r="D120" s="25"/>
      <c r="E120" s="26"/>
      <c r="F120" s="28"/>
    </row>
    <row r="121" spans="1:6" ht="15.5">
      <c r="A121" s="22"/>
      <c r="B121" s="23"/>
      <c r="C121" s="29"/>
      <c r="D121" s="25"/>
      <c r="E121" s="26"/>
      <c r="F121" s="28"/>
    </row>
    <row r="122" spans="1:6" ht="15.5">
      <c r="A122" s="22"/>
      <c r="B122" s="23"/>
      <c r="C122" s="29"/>
      <c r="D122" s="25"/>
      <c r="E122" s="26"/>
      <c r="F122" s="28"/>
    </row>
    <row r="123" spans="1:6" ht="15.5">
      <c r="A123" s="22"/>
      <c r="B123" s="23"/>
      <c r="C123" s="29"/>
      <c r="D123" s="25"/>
      <c r="E123" s="26"/>
      <c r="F123" s="28"/>
    </row>
    <row r="124" spans="1:6" ht="15.5">
      <c r="A124" s="22"/>
      <c r="B124" s="23"/>
      <c r="C124" s="29"/>
      <c r="D124" s="25"/>
      <c r="E124" s="26"/>
      <c r="F124" s="28"/>
    </row>
    <row r="125" spans="1:6" ht="15.5">
      <c r="A125" s="22"/>
      <c r="B125" s="23"/>
      <c r="C125" s="29"/>
      <c r="D125" s="25"/>
      <c r="E125" s="26"/>
      <c r="F125" s="28"/>
    </row>
    <row r="126" spans="1:6" ht="15.5">
      <c r="A126" s="22"/>
      <c r="B126" s="23"/>
      <c r="C126" s="29"/>
      <c r="D126" s="25"/>
      <c r="E126" s="26"/>
      <c r="F126" s="28"/>
    </row>
    <row r="127" spans="1:6" ht="15.5">
      <c r="A127" s="22"/>
      <c r="B127" s="23"/>
      <c r="C127" s="29"/>
      <c r="D127" s="25"/>
      <c r="E127" s="26"/>
      <c r="F127" s="28"/>
    </row>
    <row r="128" spans="1:6" ht="15.5">
      <c r="A128" s="22"/>
      <c r="B128" s="23"/>
      <c r="C128" s="29"/>
      <c r="D128" s="25"/>
      <c r="E128" s="26"/>
      <c r="F128" s="28"/>
    </row>
    <row r="129" spans="1:6" ht="15.5">
      <c r="A129" s="22"/>
      <c r="B129" s="23"/>
      <c r="C129" s="29"/>
      <c r="D129" s="25"/>
      <c r="E129" s="26"/>
      <c r="F129" s="28"/>
    </row>
    <row r="130" spans="1:6" ht="15.5">
      <c r="A130" s="22"/>
      <c r="B130" s="23"/>
      <c r="C130" s="29"/>
      <c r="D130" s="25"/>
      <c r="E130" s="26"/>
      <c r="F130" s="28"/>
    </row>
    <row r="131" spans="1:6" ht="15.5">
      <c r="A131" s="22"/>
      <c r="B131" s="23"/>
      <c r="C131" s="29"/>
      <c r="D131" s="25"/>
      <c r="E131" s="26"/>
      <c r="F131" s="28"/>
    </row>
    <row r="132" spans="1:6" ht="15.5">
      <c r="A132" s="22"/>
      <c r="B132" s="23"/>
      <c r="C132" s="29"/>
      <c r="D132" s="25"/>
      <c r="E132" s="26"/>
      <c r="F132" s="28"/>
    </row>
    <row r="133" spans="1:6" ht="15.5">
      <c r="A133" s="22"/>
      <c r="B133" s="23"/>
      <c r="C133" s="29"/>
      <c r="D133" s="25"/>
      <c r="E133" s="26"/>
      <c r="F133" s="28"/>
    </row>
    <row r="134" spans="1:6" ht="15.5">
      <c r="A134" s="22"/>
      <c r="B134" s="23"/>
      <c r="C134" s="29"/>
      <c r="D134" s="25"/>
      <c r="E134" s="26"/>
      <c r="F134" s="28"/>
    </row>
    <row r="135" spans="1:6" ht="15.5">
      <c r="A135" s="22"/>
      <c r="B135" s="23"/>
      <c r="C135" s="29"/>
      <c r="D135" s="25"/>
      <c r="E135" s="26"/>
      <c r="F135" s="28"/>
    </row>
    <row r="136" spans="1:6" ht="15.5">
      <c r="A136" s="22"/>
      <c r="B136" s="23"/>
      <c r="C136" s="29"/>
      <c r="D136" s="25"/>
      <c r="E136" s="26"/>
      <c r="F136" s="28"/>
    </row>
    <row r="137" spans="1:6" ht="15.5">
      <c r="A137" s="22"/>
      <c r="B137" s="23"/>
      <c r="C137" s="29"/>
      <c r="D137" s="25"/>
      <c r="E137" s="26"/>
      <c r="F137" s="28"/>
    </row>
    <row r="138" spans="1:6" ht="15.5">
      <c r="A138" s="22"/>
      <c r="B138" s="23"/>
      <c r="C138" s="29"/>
      <c r="D138" s="25"/>
      <c r="E138" s="26"/>
      <c r="F138" s="28"/>
    </row>
    <row r="139" spans="1:6" ht="15.5">
      <c r="A139" s="22"/>
      <c r="B139" s="23"/>
      <c r="C139" s="29"/>
      <c r="D139" s="25"/>
      <c r="E139" s="26"/>
      <c r="F139" s="28"/>
    </row>
    <row r="140" spans="1:6" ht="15.5">
      <c r="A140" s="22"/>
      <c r="B140" s="23"/>
      <c r="C140" s="29"/>
      <c r="D140" s="25"/>
      <c r="E140" s="26"/>
      <c r="F140" s="28"/>
    </row>
    <row r="141" spans="1:6" ht="15.5">
      <c r="A141" s="22"/>
      <c r="B141" s="23"/>
      <c r="C141" s="29"/>
      <c r="D141" s="25"/>
      <c r="E141" s="26"/>
      <c r="F141" s="28"/>
    </row>
    <row r="142" spans="1:6" ht="15.5">
      <c r="A142" s="22"/>
      <c r="B142" s="23"/>
      <c r="C142" s="29"/>
      <c r="D142" s="25"/>
      <c r="E142" s="26"/>
      <c r="F142" s="28"/>
    </row>
    <row r="143" spans="1:6" ht="15.5">
      <c r="A143" s="22"/>
      <c r="B143" s="23"/>
      <c r="C143" s="29"/>
      <c r="D143" s="25"/>
      <c r="E143" s="26"/>
      <c r="F143" s="28"/>
    </row>
    <row r="144" spans="1:6" ht="15.5">
      <c r="A144" s="22"/>
      <c r="B144" s="23"/>
      <c r="C144" s="29"/>
      <c r="D144" s="25"/>
      <c r="E144" s="26"/>
      <c r="F144" s="28"/>
    </row>
    <row r="145" spans="1:6" ht="15.5">
      <c r="A145" s="22"/>
      <c r="B145" s="23"/>
      <c r="C145" s="29"/>
      <c r="D145" s="25"/>
      <c r="E145" s="26"/>
      <c r="F145" s="28"/>
    </row>
    <row r="146" spans="1:6" ht="15.5">
      <c r="A146" s="22"/>
      <c r="B146" s="23"/>
      <c r="C146" s="29"/>
      <c r="D146" s="25"/>
      <c r="E146" s="26"/>
      <c r="F146" s="28"/>
    </row>
    <row r="147" spans="1:6" ht="15.5">
      <c r="A147" s="22"/>
      <c r="B147" s="23"/>
      <c r="C147" s="29"/>
      <c r="D147" s="25"/>
      <c r="E147" s="26"/>
      <c r="F147" s="28"/>
    </row>
    <row r="148" spans="1:6" ht="15.5">
      <c r="A148" s="22"/>
      <c r="B148" s="23"/>
      <c r="C148" s="29"/>
      <c r="D148" s="25"/>
      <c r="E148" s="26"/>
      <c r="F148" s="28"/>
    </row>
    <row r="149" spans="1:6" ht="15.5">
      <c r="A149" s="22"/>
      <c r="B149" s="23"/>
      <c r="C149" s="29"/>
      <c r="D149" s="25"/>
      <c r="E149" s="26"/>
      <c r="F149" s="28"/>
    </row>
    <row r="150" spans="1:6" ht="15.5">
      <c r="A150" s="22"/>
      <c r="B150" s="23"/>
      <c r="C150" s="29"/>
      <c r="D150" s="25"/>
      <c r="E150" s="26"/>
      <c r="F150" s="28"/>
    </row>
    <row r="151" spans="1:6" ht="15.5">
      <c r="A151" s="22"/>
      <c r="B151" s="23"/>
      <c r="C151" s="29"/>
      <c r="D151" s="25"/>
      <c r="E151" s="26"/>
      <c r="F151" s="28"/>
    </row>
    <row r="152" spans="1:6" ht="15.5">
      <c r="A152" s="22"/>
      <c r="B152" s="23"/>
      <c r="C152" s="29"/>
      <c r="D152" s="25"/>
      <c r="E152" s="26"/>
      <c r="F152" s="28"/>
    </row>
    <row r="153" spans="1:6" ht="15.5">
      <c r="A153" s="22"/>
      <c r="B153" s="23"/>
      <c r="C153" s="29"/>
      <c r="D153" s="25"/>
      <c r="E153" s="26"/>
      <c r="F153" s="28"/>
    </row>
    <row r="154" spans="1:6" ht="15.5">
      <c r="A154" s="22"/>
      <c r="B154" s="23"/>
      <c r="C154" s="29"/>
      <c r="D154" s="25"/>
      <c r="E154" s="26"/>
      <c r="F154" s="28"/>
    </row>
    <row r="155" spans="1:6" ht="15.5">
      <c r="A155" s="22"/>
      <c r="B155" s="23"/>
      <c r="C155" s="29"/>
      <c r="D155" s="25"/>
      <c r="E155" s="26"/>
      <c r="F155" s="28"/>
    </row>
    <row r="156" spans="1:6" ht="15.5">
      <c r="A156" s="22"/>
      <c r="B156" s="23"/>
      <c r="C156" s="29"/>
      <c r="D156" s="25"/>
      <c r="E156" s="26"/>
      <c r="F156" s="28"/>
    </row>
    <row r="157" spans="1:6" ht="15.5">
      <c r="A157" s="22"/>
      <c r="B157" s="23"/>
      <c r="C157" s="29"/>
      <c r="D157" s="25"/>
      <c r="E157" s="26"/>
      <c r="F157" s="28"/>
    </row>
    <row r="158" spans="1:6" ht="15.5">
      <c r="A158" s="22"/>
      <c r="B158" s="23"/>
      <c r="C158" s="29"/>
      <c r="D158" s="25"/>
      <c r="E158" s="26"/>
      <c r="F158" s="28"/>
    </row>
    <row r="159" spans="1:6" ht="15.5">
      <c r="A159" s="22"/>
      <c r="B159" s="23"/>
      <c r="C159" s="29"/>
      <c r="D159" s="25"/>
      <c r="E159" s="26"/>
      <c r="F159" s="28"/>
    </row>
    <row r="160" spans="1:6" ht="15.5">
      <c r="A160" s="22"/>
      <c r="B160" s="23"/>
      <c r="C160" s="29"/>
      <c r="D160" s="25"/>
      <c r="E160" s="26"/>
      <c r="F160" s="28"/>
    </row>
    <row r="161" spans="1:6" ht="15.5">
      <c r="A161" s="22"/>
      <c r="B161" s="23"/>
      <c r="C161" s="29"/>
      <c r="D161" s="25"/>
      <c r="E161" s="26"/>
      <c r="F161" s="28"/>
    </row>
    <row r="162" spans="1:6" ht="15.5">
      <c r="A162" s="22"/>
      <c r="B162" s="23"/>
      <c r="C162" s="29"/>
      <c r="D162" s="25"/>
      <c r="E162" s="26"/>
      <c r="F162" s="28"/>
    </row>
    <row r="163" spans="1:6" ht="15.5">
      <c r="A163" s="22"/>
      <c r="B163" s="23"/>
      <c r="C163" s="29"/>
      <c r="D163" s="25"/>
      <c r="E163" s="26"/>
      <c r="F163" s="28"/>
    </row>
    <row r="164" spans="1:6" ht="15.5">
      <c r="A164" s="22"/>
      <c r="B164" s="23"/>
      <c r="C164" s="29"/>
      <c r="D164" s="25"/>
      <c r="E164" s="26"/>
      <c r="F164" s="28"/>
    </row>
    <row r="165" spans="1:6" ht="15.5">
      <c r="A165" s="22"/>
      <c r="B165" s="23"/>
      <c r="C165" s="29"/>
      <c r="D165" s="25"/>
      <c r="E165" s="26"/>
      <c r="F165" s="28"/>
    </row>
    <row r="166" spans="1:6" ht="15.5">
      <c r="A166" s="22"/>
      <c r="B166" s="23"/>
      <c r="C166" s="29"/>
      <c r="D166" s="25"/>
      <c r="E166" s="26"/>
      <c r="F166" s="28"/>
    </row>
    <row r="167" spans="1:6" ht="15.5">
      <c r="A167" s="22"/>
      <c r="B167" s="23"/>
      <c r="C167" s="29"/>
      <c r="D167" s="25"/>
      <c r="E167" s="26"/>
      <c r="F167" s="28"/>
    </row>
    <row r="168" spans="1:6" ht="15.5">
      <c r="A168" s="22"/>
      <c r="B168" s="23"/>
      <c r="C168" s="29"/>
      <c r="D168" s="25"/>
      <c r="E168" s="26"/>
      <c r="F168" s="28"/>
    </row>
    <row r="169" spans="1:6" ht="15.5">
      <c r="A169" s="22"/>
      <c r="B169" s="23"/>
      <c r="C169" s="29"/>
      <c r="D169" s="25"/>
      <c r="E169" s="26"/>
      <c r="F169" s="28"/>
    </row>
    <row r="170" spans="1:6" ht="15.5">
      <c r="A170" s="22"/>
      <c r="B170" s="23"/>
      <c r="C170" s="29"/>
      <c r="D170" s="25"/>
      <c r="E170" s="26"/>
      <c r="F170" s="28"/>
    </row>
    <row r="171" spans="1:6" ht="15.5">
      <c r="A171" s="22"/>
      <c r="B171" s="23"/>
      <c r="C171" s="29"/>
      <c r="D171" s="25"/>
      <c r="E171" s="26"/>
      <c r="F171" s="28"/>
    </row>
    <row r="172" spans="1:6" ht="15.5">
      <c r="A172" s="22"/>
      <c r="B172" s="23"/>
      <c r="C172" s="29"/>
      <c r="D172" s="25"/>
      <c r="E172" s="26"/>
      <c r="F172" s="28"/>
    </row>
    <row r="173" spans="1:6" ht="15.5">
      <c r="A173" s="22"/>
      <c r="B173" s="23"/>
      <c r="C173" s="29"/>
      <c r="D173" s="25"/>
      <c r="E173" s="26"/>
      <c r="F173" s="28"/>
    </row>
    <row r="174" spans="1:6" ht="15.5">
      <c r="A174" s="22"/>
      <c r="B174" s="23"/>
      <c r="C174" s="29"/>
      <c r="D174" s="25"/>
      <c r="E174" s="26"/>
      <c r="F174" s="28"/>
    </row>
    <row r="175" spans="1:6" ht="15.5">
      <c r="A175" s="22"/>
      <c r="B175" s="23"/>
      <c r="C175" s="29"/>
      <c r="D175" s="25"/>
      <c r="E175" s="26"/>
      <c r="F175" s="28"/>
    </row>
    <row r="176" spans="1:6" ht="15.5">
      <c r="A176" s="22"/>
      <c r="B176" s="23"/>
      <c r="C176" s="29"/>
      <c r="D176" s="25"/>
      <c r="E176" s="26"/>
      <c r="F176" s="28"/>
    </row>
    <row r="177" spans="1:6" ht="15.5">
      <c r="A177" s="22"/>
      <c r="B177" s="23"/>
      <c r="C177" s="29"/>
      <c r="D177" s="25"/>
      <c r="E177" s="26"/>
      <c r="F177" s="28"/>
    </row>
    <row r="178" spans="1:6" ht="15.5">
      <c r="A178" s="22"/>
      <c r="B178" s="23"/>
      <c r="C178" s="29"/>
      <c r="D178" s="25"/>
      <c r="E178" s="26"/>
      <c r="F178" s="28"/>
    </row>
    <row r="179" spans="1:6" ht="15.5">
      <c r="A179" s="22"/>
      <c r="B179" s="23"/>
      <c r="C179" s="29"/>
      <c r="D179" s="25"/>
      <c r="E179" s="26"/>
      <c r="F179" s="28"/>
    </row>
    <row r="180" spans="1:6" ht="15.5">
      <c r="A180" s="22"/>
      <c r="B180" s="23"/>
      <c r="C180" s="29"/>
      <c r="D180" s="25"/>
      <c r="E180" s="26"/>
      <c r="F180" s="28"/>
    </row>
    <row r="181" spans="1:6" ht="15.5">
      <c r="A181" s="22"/>
      <c r="B181" s="23"/>
      <c r="C181" s="29"/>
      <c r="D181" s="25"/>
      <c r="E181" s="26"/>
      <c r="F181" s="28"/>
    </row>
    <row r="182" spans="1:6" ht="15.5">
      <c r="A182" s="22"/>
      <c r="B182" s="23"/>
      <c r="C182" s="29"/>
      <c r="D182" s="25"/>
      <c r="E182" s="26"/>
      <c r="F182" s="28"/>
    </row>
    <row r="183" spans="1:6" ht="15.5">
      <c r="A183" s="22"/>
      <c r="B183" s="23"/>
      <c r="C183" s="29"/>
      <c r="D183" s="25"/>
      <c r="E183" s="26"/>
      <c r="F183" s="28"/>
    </row>
    <row r="184" spans="1:6" ht="15.5">
      <c r="A184" s="22"/>
      <c r="B184" s="23"/>
      <c r="C184" s="29"/>
      <c r="D184" s="25"/>
      <c r="E184" s="26"/>
      <c r="F184" s="28"/>
    </row>
    <row r="185" spans="1:6" ht="15.5">
      <c r="A185" s="22"/>
      <c r="B185" s="23"/>
      <c r="C185" s="29"/>
      <c r="D185" s="25"/>
      <c r="E185" s="26"/>
      <c r="F185" s="28"/>
    </row>
    <row r="186" spans="1:6" ht="15.5">
      <c r="A186" s="22"/>
      <c r="B186" s="23"/>
      <c r="C186" s="29"/>
      <c r="D186" s="25"/>
      <c r="E186" s="26"/>
      <c r="F186" s="28"/>
    </row>
    <row r="187" spans="1:6" ht="15.5">
      <c r="A187" s="22"/>
      <c r="B187" s="23"/>
      <c r="C187" s="29"/>
      <c r="D187" s="25"/>
      <c r="E187" s="26"/>
      <c r="F187" s="28"/>
    </row>
    <row r="188" spans="1:6" ht="15.5">
      <c r="A188" s="22"/>
      <c r="B188" s="23"/>
      <c r="C188" s="29"/>
      <c r="D188" s="25"/>
      <c r="E188" s="26"/>
      <c r="F188" s="28"/>
    </row>
    <row r="189" spans="1:6" ht="15.5">
      <c r="A189" s="22"/>
      <c r="B189" s="23"/>
      <c r="C189" s="29"/>
      <c r="D189" s="25"/>
      <c r="E189" s="26"/>
      <c r="F189" s="28"/>
    </row>
    <row r="190" spans="1:6" ht="15.5">
      <c r="A190" s="22"/>
      <c r="B190" s="23"/>
      <c r="C190" s="29"/>
      <c r="D190" s="25"/>
      <c r="E190" s="26"/>
      <c r="F190" s="28"/>
    </row>
    <row r="191" spans="1:6" ht="15.5">
      <c r="A191" s="22"/>
      <c r="B191" s="23"/>
      <c r="C191" s="29"/>
      <c r="D191" s="25"/>
      <c r="E191" s="26"/>
      <c r="F191" s="28"/>
    </row>
    <row r="192" spans="1:6" ht="15.5">
      <c r="A192" s="22"/>
      <c r="B192" s="23"/>
      <c r="C192" s="29"/>
      <c r="D192" s="25"/>
      <c r="E192" s="26"/>
      <c r="F192" s="28"/>
    </row>
    <row r="193" spans="1:6" ht="15.5">
      <c r="A193" s="22"/>
      <c r="B193" s="23"/>
      <c r="C193" s="29"/>
      <c r="D193" s="25"/>
      <c r="E193" s="26"/>
      <c r="F193" s="28"/>
    </row>
    <row r="194" spans="1:6" ht="15.5">
      <c r="A194" s="22"/>
      <c r="B194" s="23"/>
      <c r="C194" s="29"/>
      <c r="D194" s="25"/>
      <c r="E194" s="26"/>
      <c r="F194" s="28"/>
    </row>
    <row r="195" spans="1:6" ht="15.5">
      <c r="A195" s="22"/>
      <c r="B195" s="23"/>
      <c r="C195" s="29"/>
      <c r="D195" s="25"/>
      <c r="E195" s="26"/>
      <c r="F195" s="28"/>
    </row>
    <row r="196" spans="1:6" ht="15.5">
      <c r="A196" s="22"/>
      <c r="B196" s="23"/>
      <c r="C196" s="29"/>
      <c r="D196" s="25"/>
      <c r="E196" s="26"/>
      <c r="F196" s="28"/>
    </row>
    <row r="197" spans="1:6" ht="15.5">
      <c r="A197" s="22"/>
      <c r="B197" s="23"/>
      <c r="C197" s="29"/>
      <c r="D197" s="25"/>
      <c r="E197" s="26"/>
      <c r="F197" s="28"/>
    </row>
    <row r="198" spans="1:6" ht="15.5">
      <c r="A198" s="22"/>
      <c r="B198" s="23"/>
      <c r="C198" s="29"/>
      <c r="D198" s="25"/>
      <c r="E198" s="26"/>
      <c r="F198" s="28"/>
    </row>
    <row r="199" spans="1:6" ht="15.5">
      <c r="A199" s="22"/>
      <c r="B199" s="23"/>
      <c r="C199" s="29"/>
      <c r="D199" s="25"/>
      <c r="E199" s="26"/>
      <c r="F199" s="28"/>
    </row>
    <row r="200" spans="1:6" ht="15.5">
      <c r="A200" s="22"/>
      <c r="B200" s="23"/>
      <c r="C200" s="29"/>
      <c r="D200" s="25"/>
      <c r="E200" s="26"/>
      <c r="F200" s="28"/>
    </row>
    <row r="201" spans="1:6" ht="15.5">
      <c r="A201" s="22"/>
      <c r="B201" s="23"/>
      <c r="C201" s="29"/>
      <c r="D201" s="25"/>
      <c r="E201" s="26"/>
      <c r="F201" s="28"/>
    </row>
    <row r="202" spans="1:6" ht="15.5">
      <c r="A202" s="30"/>
      <c r="B202" s="9"/>
      <c r="C202" s="31"/>
      <c r="D202" s="32"/>
      <c r="E202" s="33"/>
      <c r="F202" s="34"/>
    </row>
    <row r="203" spans="1:6" ht="15.5">
      <c r="A203" s="30"/>
      <c r="B203" s="9"/>
      <c r="C203" s="31"/>
      <c r="D203" s="32"/>
      <c r="E203" s="16"/>
      <c r="F203" s="34"/>
    </row>
    <row r="204" spans="1:6" ht="15.5">
      <c r="A204" s="30"/>
      <c r="B204" s="9"/>
      <c r="C204" s="31"/>
      <c r="D204" s="32"/>
      <c r="E204" s="16"/>
      <c r="F204" s="34"/>
    </row>
    <row r="205" spans="1:6" ht="15.5">
      <c r="A205" s="30"/>
      <c r="B205" s="9"/>
      <c r="C205" s="31"/>
      <c r="D205" s="32"/>
      <c r="E205" s="16"/>
      <c r="F205" s="34"/>
    </row>
    <row r="206" spans="1:6" ht="15.5">
      <c r="A206" s="30"/>
      <c r="B206" s="9"/>
      <c r="C206" s="31"/>
      <c r="D206" s="32"/>
      <c r="E206" s="16"/>
      <c r="F206" s="34"/>
    </row>
    <row r="207" spans="1:6" ht="15.5">
      <c r="A207" s="30"/>
      <c r="B207" s="9"/>
      <c r="C207" s="31"/>
      <c r="D207" s="32"/>
      <c r="E207" s="16"/>
      <c r="F207" s="34"/>
    </row>
    <row r="208" spans="1:6" ht="15.5">
      <c r="A208" s="30"/>
      <c r="B208" s="9"/>
      <c r="C208" s="31"/>
      <c r="D208" s="32"/>
      <c r="E208" s="16"/>
      <c r="F208" s="34"/>
    </row>
    <row r="209" spans="1:6" ht="15.5">
      <c r="A209" s="30"/>
      <c r="B209" s="9"/>
      <c r="C209" s="31"/>
      <c r="D209" s="32"/>
      <c r="E209" s="16"/>
      <c r="F209" s="34"/>
    </row>
    <row r="210" spans="1:6" ht="15.5">
      <c r="A210" s="30"/>
      <c r="B210" s="9"/>
      <c r="C210" s="31"/>
      <c r="D210" s="32"/>
      <c r="E210" s="16"/>
      <c r="F210" s="34"/>
    </row>
    <row r="211" spans="1:6" ht="15.5">
      <c r="A211" s="30"/>
      <c r="B211" s="9"/>
      <c r="C211" s="31"/>
      <c r="D211" s="32"/>
      <c r="E211" s="16"/>
      <c r="F211" s="34"/>
    </row>
    <row r="212" spans="1:6" ht="15.5">
      <c r="A212" s="30"/>
      <c r="B212" s="9"/>
      <c r="C212" s="31"/>
      <c r="D212" s="32"/>
      <c r="E212" s="16"/>
      <c r="F212" s="34"/>
    </row>
    <row r="213" spans="1:6" ht="15.5">
      <c r="A213" s="30"/>
      <c r="B213" s="9"/>
      <c r="C213" s="31"/>
      <c r="D213" s="32"/>
      <c r="E213" s="16"/>
      <c r="F213" s="34"/>
    </row>
    <row r="214" spans="1:6" ht="15.5">
      <c r="A214" s="30"/>
      <c r="B214" s="9"/>
      <c r="C214" s="31"/>
      <c r="D214" s="32"/>
      <c r="E214" s="16"/>
      <c r="F214" s="34"/>
    </row>
    <row r="215" spans="1:6" ht="15.5">
      <c r="A215" s="30"/>
      <c r="B215" s="9"/>
      <c r="C215" s="31"/>
      <c r="D215" s="32"/>
      <c r="E215" s="16"/>
      <c r="F215" s="34"/>
    </row>
    <row r="216" spans="1:6" ht="15.5">
      <c r="A216" s="30"/>
      <c r="B216" s="9"/>
      <c r="C216" s="31"/>
      <c r="D216" s="32"/>
      <c r="E216" s="16"/>
      <c r="F216" s="34"/>
    </row>
    <row r="217" spans="1:6" ht="15.5">
      <c r="A217" s="30"/>
      <c r="B217" s="9"/>
      <c r="C217" s="31"/>
      <c r="D217" s="32"/>
      <c r="E217" s="16"/>
      <c r="F217" s="34"/>
    </row>
    <row r="218" spans="1:6" ht="15.5">
      <c r="A218" s="30"/>
      <c r="B218" s="9"/>
      <c r="C218" s="31"/>
      <c r="D218" s="32"/>
      <c r="E218" s="16"/>
      <c r="F218" s="34"/>
    </row>
    <row r="219" spans="1:6" ht="15.5">
      <c r="A219" s="30"/>
      <c r="B219" s="9"/>
      <c r="C219" s="31"/>
      <c r="D219" s="32"/>
      <c r="E219" s="16"/>
      <c r="F219" s="34"/>
    </row>
    <row r="220" spans="1:6" ht="15.5">
      <c r="A220" s="30"/>
      <c r="B220" s="9"/>
      <c r="C220" s="31"/>
      <c r="D220" s="32"/>
      <c r="E220" s="16"/>
      <c r="F220" s="34"/>
    </row>
    <row r="221" spans="1:6" ht="15.5">
      <c r="A221" s="30"/>
      <c r="B221" s="9"/>
      <c r="C221" s="31"/>
      <c r="D221" s="32"/>
      <c r="E221" s="16"/>
      <c r="F221" s="34"/>
    </row>
    <row r="222" spans="1:6" ht="15.5">
      <c r="A222" s="30"/>
      <c r="B222" s="9"/>
      <c r="C222" s="31"/>
      <c r="D222" s="32"/>
      <c r="E222" s="16"/>
      <c r="F222" s="34"/>
    </row>
    <row r="223" spans="1:6" ht="15.5">
      <c r="A223" s="30"/>
      <c r="B223" s="9"/>
      <c r="C223" s="31"/>
      <c r="D223" s="32"/>
      <c r="E223" s="16"/>
      <c r="F223" s="34"/>
    </row>
    <row r="224" spans="1:6" ht="15.5">
      <c r="A224" s="30"/>
      <c r="B224" s="9"/>
      <c r="C224" s="31"/>
      <c r="D224" s="32"/>
      <c r="E224" s="16"/>
      <c r="F224" s="34"/>
    </row>
    <row r="225" spans="1:6" ht="15.5">
      <c r="A225" s="30"/>
      <c r="B225" s="9"/>
      <c r="C225" s="31"/>
      <c r="D225" s="32"/>
      <c r="E225" s="16"/>
      <c r="F225" s="34"/>
    </row>
    <row r="226" spans="1:6" ht="15.5">
      <c r="A226" s="30"/>
      <c r="B226" s="9"/>
      <c r="C226" s="31"/>
      <c r="D226" s="32"/>
      <c r="E226" s="16"/>
      <c r="F226" s="34"/>
    </row>
    <row r="227" spans="1:6" ht="15.5">
      <c r="A227" s="30"/>
      <c r="B227" s="9"/>
      <c r="C227" s="31"/>
      <c r="D227" s="32"/>
      <c r="E227" s="16"/>
      <c r="F227" s="34"/>
    </row>
    <row r="228" spans="1:6" ht="15.5">
      <c r="A228" s="30"/>
      <c r="B228" s="9"/>
      <c r="C228" s="31"/>
      <c r="D228" s="32"/>
      <c r="E228" s="16"/>
      <c r="F228" s="34"/>
    </row>
    <row r="229" spans="1:6" ht="15.5">
      <c r="A229" s="30"/>
      <c r="B229" s="9"/>
      <c r="C229" s="31"/>
      <c r="D229" s="32"/>
      <c r="E229" s="16"/>
      <c r="F229" s="34"/>
    </row>
    <row r="230" spans="1:6" ht="15.5">
      <c r="A230" s="30"/>
      <c r="B230" s="9"/>
      <c r="C230" s="31"/>
      <c r="D230" s="32"/>
      <c r="E230" s="16"/>
      <c r="F230" s="34"/>
    </row>
    <row r="231" spans="1:6" ht="15.5">
      <c r="A231" s="30"/>
      <c r="B231" s="9"/>
      <c r="C231" s="31"/>
      <c r="D231" s="32"/>
      <c r="E231" s="16"/>
      <c r="F231" s="34"/>
    </row>
    <row r="232" spans="1:6" ht="15.5">
      <c r="A232" s="30"/>
      <c r="B232" s="9"/>
      <c r="C232" s="31"/>
      <c r="D232" s="32"/>
      <c r="E232" s="16"/>
      <c r="F232" s="34"/>
    </row>
    <row r="233" spans="1:6" ht="15.5">
      <c r="A233" s="30"/>
      <c r="B233" s="9"/>
      <c r="C233" s="31"/>
      <c r="D233" s="32"/>
      <c r="E233" s="16"/>
      <c r="F233" s="34"/>
    </row>
    <row r="234" spans="1:6" ht="15.5">
      <c r="A234" s="30"/>
      <c r="B234" s="9"/>
      <c r="C234" s="31"/>
      <c r="D234" s="32"/>
      <c r="E234" s="16"/>
      <c r="F234" s="34"/>
    </row>
    <row r="235" spans="1:6" ht="15.5">
      <c r="A235" s="30"/>
      <c r="B235" s="9"/>
      <c r="C235" s="31"/>
      <c r="D235" s="32"/>
      <c r="E235" s="16"/>
      <c r="F235" s="34"/>
    </row>
    <row r="236" spans="1:6" ht="15.5">
      <c r="A236" s="30"/>
      <c r="B236" s="9"/>
      <c r="C236" s="31"/>
      <c r="D236" s="32"/>
      <c r="E236" s="16"/>
      <c r="F236" s="34"/>
    </row>
    <row r="237" spans="1:6" ht="15.5">
      <c r="A237" s="30"/>
      <c r="B237" s="9"/>
      <c r="C237" s="31"/>
      <c r="D237" s="32"/>
      <c r="E237" s="16"/>
      <c r="F237" s="34"/>
    </row>
    <row r="238" spans="1:6" ht="15.5">
      <c r="A238" s="30"/>
      <c r="B238" s="9"/>
      <c r="C238" s="31"/>
      <c r="D238" s="32"/>
      <c r="E238" s="16"/>
      <c r="F238" s="34"/>
    </row>
    <row r="239" spans="1:6" ht="15.5">
      <c r="A239" s="30"/>
      <c r="B239" s="9"/>
      <c r="C239" s="31"/>
      <c r="D239" s="32"/>
      <c r="E239" s="16"/>
      <c r="F239" s="34"/>
    </row>
    <row r="240" spans="1:6" ht="15.5">
      <c r="A240" s="30"/>
      <c r="B240" s="9"/>
      <c r="C240" s="31"/>
      <c r="D240" s="32"/>
      <c r="E240" s="16"/>
      <c r="F240" s="34"/>
    </row>
    <row r="241" spans="1:6" ht="15.5">
      <c r="A241" s="30"/>
      <c r="B241" s="9"/>
      <c r="C241" s="31"/>
      <c r="D241" s="32"/>
      <c r="E241" s="16"/>
      <c r="F241" s="34"/>
    </row>
    <row r="242" spans="1:6" ht="15.5">
      <c r="A242" s="30"/>
      <c r="B242" s="9"/>
      <c r="C242" s="31"/>
      <c r="D242" s="32"/>
      <c r="E242" s="16"/>
      <c r="F242" s="34"/>
    </row>
    <row r="243" spans="1:6" ht="15.5">
      <c r="A243" s="30"/>
      <c r="B243" s="9"/>
      <c r="C243" s="31"/>
      <c r="D243" s="32"/>
      <c r="E243" s="16"/>
      <c r="F243" s="34"/>
    </row>
    <row r="244" spans="1:6" ht="15.5">
      <c r="A244" s="30"/>
      <c r="B244" s="9"/>
      <c r="C244" s="31"/>
      <c r="D244" s="32"/>
      <c r="E244" s="16"/>
    </row>
    <row r="245" spans="1:6" ht="15.5">
      <c r="A245" s="30"/>
      <c r="B245" s="9"/>
      <c r="C245" s="31"/>
      <c r="D245" s="58"/>
      <c r="E245" s="54"/>
    </row>
    <row r="246" spans="1:6" ht="15.5">
      <c r="A246" s="30"/>
      <c r="B246" s="9"/>
      <c r="C246" s="31"/>
      <c r="D246" s="54"/>
      <c r="E246" s="54"/>
    </row>
    <row r="247" spans="1:6" ht="15.5">
      <c r="A247" s="30"/>
      <c r="B247" s="9"/>
      <c r="C247" s="31"/>
      <c r="D247" s="54"/>
      <c r="E247" s="54"/>
    </row>
    <row r="248" spans="1:6" ht="15.5">
      <c r="A248" s="30"/>
      <c r="B248" s="9"/>
      <c r="D248" s="59" t="s">
        <v>601</v>
      </c>
      <c r="E248" s="54"/>
    </row>
    <row r="249" spans="1:6" ht="15.5">
      <c r="A249" s="30"/>
      <c r="B249" s="9"/>
      <c r="D249" s="54"/>
      <c r="E249" s="54"/>
    </row>
    <row r="250" spans="1:6" ht="15.5">
      <c r="A250" s="30"/>
      <c r="B250" s="9"/>
      <c r="D250" s="54"/>
      <c r="E250" s="54"/>
    </row>
    <row r="251" spans="1:6" ht="12.5" hidden="1">
      <c r="A251" s="35" t="str">
        <f ca="1">IFERROR(__xludf.DUMMYFUNCTION("Importrange(""https://docs.google.com/spreadsheets/d/1QdSWD1cJm2JpX956n6oVcSbjI3RDjoqqdG_udjPFJcY/edit#gid=2058145028"",""Public!A6:A500"")"),"Ada")</f>
        <v>Ada</v>
      </c>
      <c r="B251" s="35" t="str">
        <f ca="1">IFERROR(__xludf.DUMMYFUNCTION("Importrange(""https://docs.google.com/spreadsheets/d/1QdSWD1cJm2JpX956n6oVcSbjI3RDjoqqdG_udjPFJcY/edit#gid=2058145028"",""Public!F6:F500"")"),"Medium")</f>
        <v>Medium</v>
      </c>
      <c r="C251" s="36" t="str">
        <f ca="1">IFERROR(__xludf.DUMMYFUNCTION("Importrange(""https://docs.google.com/spreadsheets/d/1QdSWD1cJm2JpX956n6oVcSbjI3RDjoqqdG_udjPFJcY/edit#gid=2058145028"",""Public!B6:B500"")"),"ada.cx")</f>
        <v>ada.cx</v>
      </c>
      <c r="D251" s="35" t="str">
        <f ca="1">IFERROR(__xludf.DUMMYFUNCTION("Importrange(""https://docs.google.com/spreadsheets/d/1QdSWD1cJm2JpX956n6oVcSbjI3RDjoqqdG_udjPFJcY/edit#gid=2058145028"",""Public!C6:C500"")"),"AI Customer Support")</f>
        <v>AI Customer Support</v>
      </c>
      <c r="E251" s="37" t="str">
        <f ca="1">IFERROR(__xludf.DUMMYFUNCTION("Importrange(""https://docs.google.com/spreadsheets/d/1QdSWD1cJm2JpX956n6oVcSbjI3RDjoqqdG_udjPFJcY/edit#gid=2058145028"",""Public!D6:D500"")"),"")</f>
        <v/>
      </c>
      <c r="F251" s="35" t="str">
        <f ca="1">IFERROR(__xludf.DUMMYFUNCTION("Importrange(""https://docs.google.com/spreadsheets/d/1QdSWD1cJm2JpX956n6oVcSbjI3RDjoqqdG_udjPFJcY/edit#gid=2058145028"",""Public!E6:E500"")"),"Automation &amp; RPA , Tech Developer &amp; Programming , Customer Support , All")</f>
        <v>Automation &amp; RPA , Tech Developer &amp; Programming , Customer Support , All</v>
      </c>
    </row>
    <row r="252" spans="1:6" ht="25" hidden="1">
      <c r="A252" s="38" t="str">
        <f ca="1">IFERROR(__xludf.DUMMYFUNCTION("""COMPUTED_VALUE"""),"AdCreative.ai")</f>
        <v>AdCreative.ai</v>
      </c>
      <c r="B252" s="37" t="str">
        <f ca="1">IFERROR(__xludf.DUMMYFUNCTION("""COMPUTED_VALUE"""),"Medium")</f>
        <v>Medium</v>
      </c>
      <c r="C252" s="39" t="str">
        <f ca="1">IFERROR(__xludf.DUMMYFUNCTION("""COMPUTED_VALUE"""),"adcreative.ai")</f>
        <v>adcreative.ai</v>
      </c>
      <c r="D252" s="40" t="str">
        <f ca="1">IFERROR(__xludf.DUMMYFUNCTION("""COMPUTED_VALUE"""),"AI-powered creative automation platform to optimize digital ads.")</f>
        <v>AI-powered creative automation platform to optimize digital ads.</v>
      </c>
      <c r="E252" s="37" t="str">
        <f ca="1">IFERROR(__xludf.DUMMYFUNCTION("""COMPUTED_VALUE"""),"💎💎💎")</f>
        <v>💎💎💎</v>
      </c>
      <c r="F252" s="41" t="str">
        <f ca="1">IFERROR(__xludf.DUMMYFUNCTION("""COMPUTED_VALUE"""),"Automation &amp; RPA , Generate Design &amp; Presentation , Marketing &amp; Advertising , SEO &amp; Social Media , Copywriting , All")</f>
        <v>Automation &amp; RPA , Generate Design &amp; Presentation , Marketing &amp; Advertising , SEO &amp; Social Media , Copywriting , All</v>
      </c>
    </row>
    <row r="253" spans="1:6" ht="12.5" hidden="1">
      <c r="A253" s="35" t="str">
        <f ca="1">IFERROR(__xludf.DUMMYFUNCTION("""COMPUTED_VALUE"""),"Adept")</f>
        <v>Adept</v>
      </c>
      <c r="B253" s="37" t="str">
        <f ca="1">IFERROR(__xludf.DUMMYFUNCTION("""COMPUTED_VALUE"""),"Low")</f>
        <v>Low</v>
      </c>
      <c r="C253" s="39" t="str">
        <f ca="1">IFERROR(__xludf.DUMMYFUNCTION("""COMPUTED_VALUE"""),"adept.ai/")</f>
        <v>adept.ai/</v>
      </c>
      <c r="D253" s="40"/>
      <c r="E253" s="37"/>
      <c r="F253" s="41" t="str">
        <f ca="1">IFERROR(__xludf.DUMMYFUNCTION("""COMPUTED_VALUE"""),"Removed")</f>
        <v>Removed</v>
      </c>
    </row>
    <row r="254" spans="1:6" ht="37.5" hidden="1">
      <c r="A254" s="35" t="str">
        <f ca="1">IFERROR(__xludf.DUMMYFUNCTION("""COMPUTED_VALUE"""),"Adext")</f>
        <v>Adext</v>
      </c>
      <c r="B254" s="37" t="str">
        <f ca="1">IFERROR(__xludf.DUMMYFUNCTION("""COMPUTED_VALUE"""),"Low")</f>
        <v>Low</v>
      </c>
      <c r="C254" s="39" t="str">
        <f ca="1">IFERROR(__xludf.DUMMYFUNCTION("""COMPUTED_VALUE"""),"adext.ai")</f>
        <v>adext.ai</v>
      </c>
      <c r="D254" s="40" t="str">
        <f ca="1">IFERROR(__xludf.DUMMYFUNCTION("""COMPUTED_VALUE"""),"Adext is an AI-driven platform for optimizing digital advertising campaigns.")</f>
        <v>Adext is an AI-driven platform for optimizing digital advertising campaigns.</v>
      </c>
      <c r="E254" s="37" t="str">
        <f ca="1">IFERROR(__xludf.DUMMYFUNCTION("""COMPUTED_VALUE"""),"💎💎💎💎")</f>
        <v>💎💎💎💎</v>
      </c>
      <c r="F254" s="41" t="str">
        <f ca="1">IFERROR(__xludf.DUMMYFUNCTION("""COMPUTED_VALUE"""),"Automation &amp; RPA , Marketing &amp; Advertising , Tech Developer &amp; Programming , All")</f>
        <v>Automation &amp; RPA , Marketing &amp; Advertising , Tech Developer &amp; Programming , All</v>
      </c>
    </row>
    <row r="255" spans="1:6" ht="25" hidden="1">
      <c r="A255" s="35" t="str">
        <f ca="1">IFERROR(__xludf.DUMMYFUNCTION("""COMPUTED_VALUE"""),"Adobe Enhance")</f>
        <v>Adobe Enhance</v>
      </c>
      <c r="B255" s="37" t="str">
        <f ca="1">IFERROR(__xludf.DUMMYFUNCTION("""COMPUTED_VALUE"""),"High")</f>
        <v>High</v>
      </c>
      <c r="C255" s="39" t="str">
        <f ca="1">IFERROR(__xludf.DUMMYFUNCTION("""COMPUTED_VALUE"""),"podcast.adobe.com/enhance")</f>
        <v>podcast.adobe.com/enhance</v>
      </c>
      <c r="D255" s="40" t="str">
        <f ca="1">IFERROR(__xludf.DUMMYFUNCTION("""COMPUTED_VALUE"""),"Simple AI tool that enhances speech and provides quality mic checks")</f>
        <v>Simple AI tool that enhances speech and provides quality mic checks</v>
      </c>
      <c r="E255" s="37" t="str">
        <f ca="1">IFERROR(__xludf.DUMMYFUNCTION("""COMPUTED_VALUE"""),"🤩🤩🤩🤩🤩")</f>
        <v>🤩🤩🤩🤩🤩</v>
      </c>
      <c r="F255" s="41" t="str">
        <f ca="1">IFERROR(__xludf.DUMMYFUNCTION("""COMPUTED_VALUE"""),"Podcast &amp; Voice , Text-To-Video , All")</f>
        <v>Podcast &amp; Voice , Text-To-Video , All</v>
      </c>
    </row>
    <row r="256" spans="1:6" ht="50" hidden="1">
      <c r="A256" s="35" t="str">
        <f ca="1">IFERROR(__xludf.DUMMYFUNCTION("""COMPUTED_VALUE"""),"Adobe Podcast")</f>
        <v>Adobe Podcast</v>
      </c>
      <c r="B256" s="37" t="str">
        <f ca="1">IFERROR(__xludf.DUMMYFUNCTION("""COMPUTED_VALUE"""),"Low")</f>
        <v>Low</v>
      </c>
      <c r="C256" s="39" t="str">
        <f ca="1">IFERROR(__xludf.DUMMYFUNCTION("""COMPUTED_VALUE"""),"podcast.adobe.com")</f>
        <v>podcast.adobe.com</v>
      </c>
      <c r="D256" s="40" t="str">
        <f ca="1">IFERROR(__xludf.DUMMYFUNCTION("""COMPUTED_VALUE"""),"Podcast network featuring conversations with creative professionals, industry thought leaders, and Adobe experts.")</f>
        <v>Podcast network featuring conversations with creative professionals, industry thought leaders, and Adobe experts.</v>
      </c>
      <c r="E256" s="37"/>
      <c r="F256" s="41" t="str">
        <f ca="1">IFERROR(__xludf.DUMMYFUNCTION("""COMPUTED_VALUE"""),"Removed")</f>
        <v>Removed</v>
      </c>
    </row>
    <row r="257" spans="1:6" ht="37.5" hidden="1">
      <c r="A257" s="35" t="str">
        <f ca="1">IFERROR(__xludf.DUMMYFUNCTION("""COMPUTED_VALUE"""),"AgentGPT")</f>
        <v>AgentGPT</v>
      </c>
      <c r="B257" s="37" t="str">
        <f ca="1">IFERROR(__xludf.DUMMYFUNCTION("""COMPUTED_VALUE"""),"Medium")</f>
        <v>Medium</v>
      </c>
      <c r="C257" s="39" t="str">
        <f ca="1">IFERROR(__xludf.DUMMYFUNCTION("""COMPUTED_VALUE"""),"agentgpt.reworkd.ai")</f>
        <v>agentgpt.reworkd.ai</v>
      </c>
      <c r="D257" s="40" t="str">
        <f ca="1">IFERROR(__xludf.DUMMYFUNCTION("""COMPUTED_VALUE"""),"Assemble, configure, and deploy autonomous AI Agents in your browser.")</f>
        <v>Assemble, configure, and deploy autonomous AI Agents in your browser.</v>
      </c>
      <c r="E257" s="37"/>
      <c r="F257" s="41" t="str">
        <f ca="1">IFERROR(__xludf.DUMMYFUNCTION("""COMPUTED_VALUE"""),"Chat , Automation &amp; RPA , Tech Developer &amp; Programming , All")</f>
        <v>Chat , Automation &amp; RPA , Tech Developer &amp; Programming , All</v>
      </c>
    </row>
    <row r="258" spans="1:6" ht="37.5" hidden="1">
      <c r="A258" s="35" t="str">
        <f ca="1">IFERROR(__xludf.DUMMYFUNCTION("""COMPUTED_VALUE"""),"AI Marketing Helper")</f>
        <v>AI Marketing Helper</v>
      </c>
      <c r="B258" s="37" t="str">
        <f ca="1">IFERROR(__xludf.DUMMYFUNCTION("""COMPUTED_VALUE"""),"High")</f>
        <v>High</v>
      </c>
      <c r="C258" s="39" t="str">
        <f ca="1">IFERROR(__xludf.DUMMYFUNCTION("""COMPUTED_VALUE"""),"tools.automator.ai")</f>
        <v>tools.automator.ai</v>
      </c>
      <c r="D258" s="40" t="str">
        <f ca="1">IFERROR(__xludf.DUMMYFUNCTION("""COMPUTED_VALUE"""),"Easy-to-use AI tool that utilizes the power of hybrid AI to create high-quality content")</f>
        <v>Easy-to-use AI tool that utilizes the power of hybrid AI to create high-quality content</v>
      </c>
      <c r="E258" s="37" t="str">
        <f ca="1">IFERROR(__xludf.DUMMYFUNCTION("""COMPUTED_VALUE"""),"💎💎💎")</f>
        <v>💎💎💎</v>
      </c>
      <c r="F258" s="41" t="str">
        <f ca="1">IFERROR(__xludf.DUMMYFUNCTION("""COMPUTED_VALUE"""),"Marketing &amp; Advertising , Sales , Copywriting , All")</f>
        <v>Marketing &amp; Advertising , Sales , Copywriting , All</v>
      </c>
    </row>
    <row r="259" spans="1:6" ht="25" hidden="1">
      <c r="A259" s="35" t="str">
        <f ca="1">IFERROR(__xludf.DUMMYFUNCTION("""COMPUTED_VALUE"""),"AI Portrait Generator")</f>
        <v>AI Portrait Generator</v>
      </c>
      <c r="B259" s="37" t="str">
        <f ca="1">IFERROR(__xludf.DUMMYFUNCTION("""COMPUTED_VALUE"""),"Low")</f>
        <v>Low</v>
      </c>
      <c r="C259" s="39" t="str">
        <f ca="1">IFERROR(__xludf.DUMMYFUNCTION("""COMPUTED_VALUE"""),"portret.ai")</f>
        <v>portret.ai</v>
      </c>
      <c r="D259" s="40" t="str">
        <f ca="1">IFERROR(__xludf.DUMMYFUNCTION("""COMPUTED_VALUE"""),"AI-powered Portrait Generator creates realistic portraits.")</f>
        <v>AI-powered Portrait Generator creates realistic portraits.</v>
      </c>
      <c r="E259" s="37" t="str">
        <f ca="1">IFERROR(__xludf.DUMMYFUNCTION("""COMPUTED_VALUE"""),"💎💎")</f>
        <v>💎💎</v>
      </c>
      <c r="F259" s="41" t="str">
        <f ca="1">IFERROR(__xludf.DUMMYFUNCTION("""COMPUTED_VALUE"""),"Generate Art , All")</f>
        <v>Generate Art , All</v>
      </c>
    </row>
    <row r="260" spans="1:6" ht="25" hidden="1">
      <c r="A260" s="35" t="str">
        <f ca="1">IFERROR(__xludf.DUMMYFUNCTION("""COMPUTED_VALUE"""),"AI Screenwriting Tool")</f>
        <v>AI Screenwriting Tool</v>
      </c>
      <c r="B260" s="37" t="str">
        <f ca="1">IFERROR(__xludf.DUMMYFUNCTION("""COMPUTED_VALUE"""),"Low")</f>
        <v>Low</v>
      </c>
      <c r="C260" s="39" t="str">
        <f ca="1">IFERROR(__xludf.DUMMYFUNCTION("""COMPUTED_VALUE"""),"aiscreenwriter.com")</f>
        <v>aiscreenwriter.com</v>
      </c>
      <c r="D260" s="40" t="str">
        <f ca="1">IFERROR(__xludf.DUMMYFUNCTION("""COMPUTED_VALUE"""),"AI-driven software empowering writers to create stories faster.")</f>
        <v>AI-driven software empowering writers to create stories faster.</v>
      </c>
      <c r="E260" s="37" t="str">
        <f ca="1">IFERROR(__xludf.DUMMYFUNCTION("""COMPUTED_VALUE"""),"🤩🤩🤩🤩🤩")</f>
        <v>🤩🤩🤩🤩🤩</v>
      </c>
      <c r="F260" s="41" t="str">
        <f ca="1">IFERROR(__xludf.DUMMYFUNCTION("""COMPUTED_VALUE"""),"Productivity , Copywriting , All")</f>
        <v>Productivity , Copywriting , All</v>
      </c>
    </row>
    <row r="261" spans="1:6" ht="25" hidden="1">
      <c r="A261" s="35" t="str">
        <f ca="1">IFERROR(__xludf.DUMMYFUNCTION("""COMPUTED_VALUE"""),"AILab Tools")</f>
        <v>AILab Tools</v>
      </c>
      <c r="B261" s="37" t="str">
        <f ca="1">IFERROR(__xludf.DUMMYFUNCTION("""COMPUTED_VALUE"""),"Medium")</f>
        <v>Medium</v>
      </c>
      <c r="C261" s="39" t="str">
        <f ca="1">IFERROR(__xludf.DUMMYFUNCTION("""COMPUTED_VALUE"""),"ailabtools.com")</f>
        <v>ailabtools.com</v>
      </c>
      <c r="D261" s="40" t="str">
        <f ca="1">IFERROR(__xludf.DUMMYFUNCTION("""COMPUTED_VALUE"""),"AILab Tools is a suite of tools to help improve and create an image")</f>
        <v>AILab Tools is a suite of tools to help improve and create an image</v>
      </c>
      <c r="E261" s="37"/>
      <c r="F261" s="41" t="str">
        <f ca="1">IFERROR(__xludf.DUMMYFUNCTION("""COMPUTED_VALUE"""),"Generate Art , Generate Design &amp; Presentation , All")</f>
        <v>Generate Art , Generate Design &amp; Presentation , All</v>
      </c>
    </row>
    <row r="262" spans="1:6" ht="75" hidden="1">
      <c r="A262" s="35" t="str">
        <f ca="1">IFERROR(__xludf.DUMMYFUNCTION("""COMPUTED_VALUE"""),"Aimi")</f>
        <v>Aimi</v>
      </c>
      <c r="B262" s="37" t="str">
        <f ca="1">IFERROR(__xludf.DUMMYFUNCTION("""COMPUTED_VALUE"""),"Low")</f>
        <v>Low</v>
      </c>
      <c r="C262" s="39" t="str">
        <f ca="1">IFERROR(__xludf.DUMMYFUNCTION("""COMPUTED_VALUE"""),"aimi.fm")</f>
        <v>aimi.fm</v>
      </c>
      <c r="D262" s="40" t="str">
        <f ca="1">IFERROR(__xludf.DUMMYFUNCTION("""COMPUTED_VALUE"""),"Aimi creates continuous music experiences that take you on a never-ending sonic journey. These experiences never repeat and engage you without the typical track fatigue of playlists.")</f>
        <v>Aimi creates continuous music experiences that take you on a never-ending sonic journey. These experiences never repeat and engage you without the typical track fatigue of playlists.</v>
      </c>
      <c r="E262" s="37"/>
      <c r="F262" s="41"/>
    </row>
    <row r="263" spans="1:6" ht="62.5" hidden="1">
      <c r="A263" s="35" t="str">
        <f ca="1">IFERROR(__xludf.DUMMYFUNCTION("""COMPUTED_VALUE"""),"AIReality")</f>
        <v>AIReality</v>
      </c>
      <c r="B263" s="37" t="str">
        <f ca="1">IFERROR(__xludf.DUMMYFUNCTION("""COMPUTED_VALUE"""),"Low")</f>
        <v>Low</v>
      </c>
      <c r="C263" s="42" t="str">
        <f ca="1">IFERROR(__xludf.DUMMYFUNCTION("""COMPUTED_VALUE"""),"aireality.tech")</f>
        <v>aireality.tech</v>
      </c>
      <c r="D263" s="40" t="str">
        <f ca="1">IFERROR(__xludf.DUMMYFUNCTION("""COMPUTED_VALUE"""),"AIReality is an immersive augmented reality platform that empowers users to interact with their physical environment in new and exciting ways.")</f>
        <v>AIReality is an immersive augmented reality platform that empowers users to interact with their physical environment in new and exciting ways.</v>
      </c>
      <c r="E263" s="37" t="str">
        <f ca="1">IFERROR(__xludf.DUMMYFUNCTION("""COMPUTED_VALUE"""),"💎💎")</f>
        <v>💎💎</v>
      </c>
      <c r="F263" s="41" t="str">
        <f ca="1">IFERROR(__xludf.DUMMYFUNCTION("""COMPUTED_VALUE"""),"Removed")</f>
        <v>Removed</v>
      </c>
    </row>
    <row r="264" spans="1:6" ht="37.5" hidden="1">
      <c r="A264" s="35" t="str">
        <f ca="1">IFERROR(__xludf.DUMMYFUNCTION("""COMPUTED_VALUE"""),"AiTax")</f>
        <v>AiTax</v>
      </c>
      <c r="B264" s="37" t="str">
        <f ca="1">IFERROR(__xludf.DUMMYFUNCTION("""COMPUTED_VALUE"""),"Low")</f>
        <v>Low</v>
      </c>
      <c r="C264" s="39" t="str">
        <f ca="1">IFERROR(__xludf.DUMMYFUNCTION("""COMPUTED_VALUE"""),"aitax.com")</f>
        <v>aitax.com</v>
      </c>
      <c r="D264" s="40" t="str">
        <f ca="1">IFERROR(__xludf.DUMMYFUNCTION("""COMPUTED_VALUE"""),"AiTax is a modern tax software system that offers intuitive solutions for your Tax needs in US")</f>
        <v>AiTax is a modern tax software system that offers intuitive solutions for your Tax needs in US</v>
      </c>
      <c r="E264" s="37"/>
      <c r="F264" s="41" t="str">
        <f ca="1">IFERROR(__xludf.DUMMYFUNCTION("""COMPUTED_VALUE"""),"Legal, Finance, &amp; Data Tools , All")</f>
        <v>Legal, Finance, &amp; Data Tools , All</v>
      </c>
    </row>
    <row r="265" spans="1:6" ht="25" hidden="1">
      <c r="A265" s="35" t="str">
        <f ca="1">IFERROR(__xludf.DUMMYFUNCTION("""COMPUTED_VALUE"""),"AIVA")</f>
        <v>AIVA</v>
      </c>
      <c r="B265" s="37" t="str">
        <f ca="1">IFERROR(__xludf.DUMMYFUNCTION("""COMPUTED_VALUE"""),"Medium")</f>
        <v>Medium</v>
      </c>
      <c r="C265" s="39" t="str">
        <f ca="1">IFERROR(__xludf.DUMMYFUNCTION("""COMPUTED_VALUE"""),"aiva.ai")</f>
        <v>aiva.ai</v>
      </c>
      <c r="D265" s="40" t="str">
        <f ca="1">IFERROR(__xludf.DUMMYFUNCTION("""COMPUTED_VALUE"""),"AIVA is an AI-based music composition technology for media.")</f>
        <v>AIVA is an AI-based music composition technology for media.</v>
      </c>
      <c r="E265" s="37" t="str">
        <f ca="1">IFERROR(__xludf.DUMMYFUNCTION("""COMPUTED_VALUE"""),"🤩🤩🤩")</f>
        <v>🤩🤩🤩</v>
      </c>
      <c r="F265" s="41" t="str">
        <f ca="1">IFERROR(__xludf.DUMMYFUNCTION("""COMPUTED_VALUE"""),"Generate Music , Tech Developer &amp; Programming , All")</f>
        <v>Generate Music , Tech Developer &amp; Programming , All</v>
      </c>
    </row>
    <row r="266" spans="1:6" ht="25" hidden="1">
      <c r="A266" s="35" t="str">
        <f ca="1">IFERROR(__xludf.DUMMYFUNCTION("""COMPUTED_VALUE"""),"Alethea AI")</f>
        <v>Alethea AI</v>
      </c>
      <c r="B266" s="37" t="str">
        <f ca="1">IFERROR(__xludf.DUMMYFUNCTION("""COMPUTED_VALUE"""),"Low")</f>
        <v>Low</v>
      </c>
      <c r="C266" s="39" t="str">
        <f ca="1">IFERROR(__xludf.DUMMYFUNCTION("""COMPUTED_VALUE"""),"alethea.ai")</f>
        <v>alethea.ai</v>
      </c>
      <c r="D266" s="40" t="str">
        <f ca="1">IFERROR(__xludf.DUMMYFUNCTION("""COMPUTED_VALUE"""),"AI-based tool for creating believable, lifelike characters.")</f>
        <v>AI-based tool for creating believable, lifelike characters.</v>
      </c>
      <c r="E266" s="37"/>
      <c r="F266" s="41" t="str">
        <f ca="1">IFERROR(__xludf.DUMMYFUNCTION("""COMPUTED_VALUE"""),"Generate Art , Generate Design &amp; Presentation , Tech Developer &amp; Programming , All")</f>
        <v>Generate Art , Generate Design &amp; Presentation , Tech Developer &amp; Programming , All</v>
      </c>
    </row>
    <row r="267" spans="1:6" ht="37.5" hidden="1">
      <c r="A267" s="35" t="str">
        <f ca="1">IFERROR(__xludf.DUMMYFUNCTION("""COMPUTED_VALUE"""),"Altered")</f>
        <v>Altered</v>
      </c>
      <c r="B267" s="37" t="str">
        <f ca="1">IFERROR(__xludf.DUMMYFUNCTION("""COMPUTED_VALUE"""),"Medium")</f>
        <v>Medium</v>
      </c>
      <c r="C267" s="39" t="str">
        <f ca="1">IFERROR(__xludf.DUMMYFUNCTION("""COMPUTED_VALUE"""),"altered.ai")</f>
        <v>altered.ai</v>
      </c>
      <c r="D267" s="40" t="str">
        <f ca="1">IFERROR(__xludf.DUMMYFUNCTION("""COMPUTED_VALUE"""),"AI-driven platform providing custom, feature-rich solutions to improve a voice")</f>
        <v>AI-driven platform providing custom, feature-rich solutions to improve a voice</v>
      </c>
      <c r="E267" s="37" t="str">
        <f ca="1">IFERROR(__xludf.DUMMYFUNCTION("""COMPUTED_VALUE"""),"🤩🤩🤩")</f>
        <v>🤩🤩🤩</v>
      </c>
      <c r="F267" s="41" t="str">
        <f ca="1">IFERROR(__xludf.DUMMYFUNCTION("""COMPUTED_VALUE"""),"Podcast &amp; Voice , Productivity , All")</f>
        <v>Podcast &amp; Voice , Productivity , All</v>
      </c>
    </row>
    <row r="268" spans="1:6" ht="25" hidden="1">
      <c r="A268" s="35" t="str">
        <f ca="1">IFERROR(__xludf.DUMMYFUNCTION("""COMPUTED_VALUE"""),"Amadeus Code")</f>
        <v>Amadeus Code</v>
      </c>
      <c r="B268" s="37" t="str">
        <f ca="1">IFERROR(__xludf.DUMMYFUNCTION("""COMPUTED_VALUE"""),"Low")</f>
        <v>Low</v>
      </c>
      <c r="C268" s="39" t="str">
        <f ca="1">IFERROR(__xludf.DUMMYFUNCTION("""COMPUTED_VALUE"""),"amadeuscode.com/app/en")</f>
        <v>amadeuscode.com/app/en</v>
      </c>
      <c r="D268" s="40" t="str">
        <f ca="1">IFERROR(__xludf.DUMMYFUNCTION("""COMPUTED_VALUE"""),"AI-powered songwriting platform for creating music with ease.")</f>
        <v>AI-powered songwriting platform for creating music with ease.</v>
      </c>
      <c r="E268" s="37" t="str">
        <f ca="1">IFERROR(__xludf.DUMMYFUNCTION("""COMPUTED_VALUE"""),"🤩🤩🤩")</f>
        <v>🤩🤩🤩</v>
      </c>
      <c r="F268" s="41" t="str">
        <f ca="1">IFERROR(__xludf.DUMMYFUNCTION("""COMPUTED_VALUE"""),"Generate Music , All")</f>
        <v>Generate Music , All</v>
      </c>
    </row>
    <row r="269" spans="1:6" ht="62.5" hidden="1">
      <c r="A269" s="35" t="str">
        <f ca="1">IFERROR(__xludf.DUMMYFUNCTION("""COMPUTED_VALUE"""),"Amazon CodeWhisperer")</f>
        <v>Amazon CodeWhisperer</v>
      </c>
      <c r="B269" s="37" t="str">
        <f ca="1">IFERROR(__xludf.DUMMYFUNCTION("""COMPUTED_VALUE"""),"Low")</f>
        <v>Low</v>
      </c>
      <c r="C269" s="39" t="str">
        <f ca="1">IFERROR(__xludf.DUMMYFUNCTION("""COMPUTED_VALUE"""),"aws.amazon.com/codewhisperer")</f>
        <v>aws.amazon.com/codewhisperer</v>
      </c>
      <c r="D269" s="40" t="str">
        <f ca="1">IFERROR(__xludf.DUMMYFUNCTION("""COMPUTED_VALUE"""),"With a team of experienced developers and architects, CodeWhisperer provides personalized guidance, best practices, for AWS developers")</f>
        <v>With a team of experienced developers and architects, CodeWhisperer provides personalized guidance, best practices, for AWS developers</v>
      </c>
      <c r="E269" s="37" t="str">
        <f ca="1">IFERROR(__xludf.DUMMYFUNCTION("""COMPUTED_VALUE"""),"🤩🤩🤩")</f>
        <v>🤩🤩🤩</v>
      </c>
      <c r="F269" s="41" t="str">
        <f ca="1">IFERROR(__xludf.DUMMYFUNCTION("""COMPUTED_VALUE"""),"Removed")</f>
        <v>Removed</v>
      </c>
    </row>
    <row r="270" spans="1:6" ht="12.5" hidden="1">
      <c r="A270" s="35" t="str">
        <f ca="1">IFERROR(__xludf.DUMMYFUNCTION("""COMPUTED_VALUE"""),"Anthropic")</f>
        <v>Anthropic</v>
      </c>
      <c r="B270" s="37" t="str">
        <f ca="1">IFERROR(__xludf.DUMMYFUNCTION("""COMPUTED_VALUE"""),"Low")</f>
        <v>Low</v>
      </c>
      <c r="C270" s="42"/>
      <c r="D270" s="40"/>
      <c r="E270" s="37"/>
      <c r="F270" s="41"/>
    </row>
    <row r="271" spans="1:6" ht="25" hidden="1">
      <c r="A271" s="35" t="str">
        <f ca="1">IFERROR(__xludf.DUMMYFUNCTION("""COMPUTED_VALUE"""),"Anyword")</f>
        <v>Anyword</v>
      </c>
      <c r="B271" s="37" t="str">
        <f ca="1">IFERROR(__xludf.DUMMYFUNCTION("""COMPUTED_VALUE"""),"Medium")</f>
        <v>Medium</v>
      </c>
      <c r="C271" s="39" t="str">
        <f ca="1">IFERROR(__xludf.DUMMYFUNCTION("""COMPUTED_VALUE"""),"anyword.com")</f>
        <v>anyword.com</v>
      </c>
      <c r="D271" s="40" t="str">
        <f ca="1">IFERROR(__xludf.DUMMYFUNCTION("""COMPUTED_VALUE"""),"Use the right words to highlight your brand.")</f>
        <v>Use the right words to highlight your brand.</v>
      </c>
      <c r="E271" s="37" t="str">
        <f ca="1">IFERROR(__xludf.DUMMYFUNCTION("""COMPUTED_VALUE"""),"🤩🤩🤩")</f>
        <v>🤩🤩🤩</v>
      </c>
      <c r="F271" s="41" t="str">
        <f ca="1">IFERROR(__xludf.DUMMYFUNCTION("""COMPUTED_VALUE"""),"Marketing &amp; Advertising , Sales , SEO &amp; Social Media , Copywriting , All")</f>
        <v>Marketing &amp; Advertising , Sales , SEO &amp; Social Media , Copywriting , All</v>
      </c>
    </row>
    <row r="272" spans="1:6" ht="50" hidden="1">
      <c r="A272" s="38" t="str">
        <f ca="1">IFERROR(__xludf.DUMMYFUNCTION("""COMPUTED_VALUE"""),"Apollo.io")</f>
        <v>Apollo.io</v>
      </c>
      <c r="B272" s="37" t="str">
        <f ca="1">IFERROR(__xludf.DUMMYFUNCTION("""COMPUTED_VALUE"""),"Medium")</f>
        <v>Medium</v>
      </c>
      <c r="C272" s="39" t="str">
        <f ca="1">IFERROR(__xludf.DUMMYFUNCTION("""COMPUTED_VALUE"""),"apollo.io")</f>
        <v>apollo.io</v>
      </c>
      <c r="D272" s="40" t="str">
        <f ca="1">IFERROR(__xludf.DUMMYFUNCTION("""COMPUTED_VALUE"""),"Find, contact, and close your ideal buyers with over 265M contacts and streamlined engagement workflows powered by AI.")</f>
        <v>Find, contact, and close your ideal buyers with over 265M contacts and streamlined engagement workflows powered by AI.</v>
      </c>
      <c r="E272" s="37" t="str">
        <f ca="1">IFERROR(__xludf.DUMMYFUNCTION("""COMPUTED_VALUE"""),"🤩🤩🤩")</f>
        <v>🤩🤩🤩</v>
      </c>
      <c r="F272" s="41" t="str">
        <f ca="1">IFERROR(__xludf.DUMMYFUNCTION("""COMPUTED_VALUE"""),"Platform , Tech Developer &amp; Programming , Sales , All")</f>
        <v>Platform , Tech Developer &amp; Programming , Sales , All</v>
      </c>
    </row>
    <row r="273" spans="1:6" ht="25" hidden="1">
      <c r="A273" s="35" t="str">
        <f ca="1">IFERROR(__xludf.DUMMYFUNCTION("""COMPUTED_VALUE"""),"Arches AI")</f>
        <v>Arches AI</v>
      </c>
      <c r="B273" s="37" t="str">
        <f ca="1">IFERROR(__xludf.DUMMYFUNCTION("""COMPUTED_VALUE"""),"Low")</f>
        <v>Low</v>
      </c>
      <c r="C273" s="39" t="str">
        <f ca="1">IFERROR(__xludf.DUMMYFUNCTION("""COMPUTED_VALUE"""),"platform.archesai.com")</f>
        <v>platform.archesai.com</v>
      </c>
      <c r="D273" s="40" t="str">
        <f ca="1">IFERROR(__xludf.DUMMYFUNCTION("""COMPUTED_VALUE"""),"Explore the power of AI in your new tool")</f>
        <v>Explore the power of AI in your new tool</v>
      </c>
      <c r="E273" s="37" t="str">
        <f ca="1">IFERROR(__xludf.DUMMYFUNCTION("""COMPUTED_VALUE"""),"💎")</f>
        <v>💎</v>
      </c>
      <c r="F273" s="41" t="str">
        <f ca="1">IFERROR(__xludf.DUMMYFUNCTION("""COMPUTED_VALUE"""),"Chat , Productivity , Tech Developer &amp; Programming , All")</f>
        <v>Chat , Productivity , Tech Developer &amp; Programming , All</v>
      </c>
    </row>
    <row r="274" spans="1:6" ht="62.5" hidden="1">
      <c r="A274" s="35" t="str">
        <f ca="1">IFERROR(__xludf.DUMMYFUNCTION("""COMPUTED_VALUE"""),"Artbreeder")</f>
        <v>Artbreeder</v>
      </c>
      <c r="B274" s="37" t="str">
        <f ca="1">IFERROR(__xludf.DUMMYFUNCTION("""COMPUTED_VALUE"""),"Low")</f>
        <v>Low</v>
      </c>
      <c r="C274" s="39" t="str">
        <f ca="1">IFERROR(__xludf.DUMMYFUNCTION("""COMPUTED_VALUE"""),"artbreeder.com")</f>
        <v>artbreeder.com</v>
      </c>
      <c r="D274" s="40" t="str">
        <f ca="1">IFERROR(__xludf.DUMMYFUNCTION("""COMPUTED_VALUE"""),"The website allows users to generate and modify images of faces, landscapes, and paintings, using the models StyleGAN and BigGAN.")</f>
        <v>The website allows users to generate and modify images of faces, landscapes, and paintings, using the models StyleGAN and BigGAN.</v>
      </c>
      <c r="E274" s="37"/>
      <c r="F274" s="41"/>
    </row>
    <row r="275" spans="1:6" ht="100" hidden="1">
      <c r="A275" s="35" t="str">
        <f ca="1">IFERROR(__xludf.DUMMYFUNCTION("""COMPUTED_VALUE"""),"Assembly AI")</f>
        <v>Assembly AI</v>
      </c>
      <c r="B275" s="37" t="str">
        <f ca="1">IFERROR(__xludf.DUMMYFUNCTION("""COMPUTED_VALUE"""),"Medium")</f>
        <v>Medium</v>
      </c>
      <c r="C275" s="39" t="str">
        <f ca="1">IFERROR(__xludf.DUMMYFUNCTION("""COMPUTED_VALUE"""),"assemblyai.com")</f>
        <v>assemblyai.com</v>
      </c>
      <c r="D275" s="40" t="str">
        <f ca="1">IFERROR(__xludf.DUMMYFUNCTION("""COMPUTED_VALUE"""),"AssemblyAI is a modern website that provides advanced speech recognition and natural language processing technology to developers and businesses, simplifying the process of creating voice-enabled applications and services through its robust API and user-f"&amp;"riendly tools.")</f>
        <v>AssemblyAI is a modern website that provides advanced speech recognition and natural language processing technology to developers and businesses, simplifying the process of creating voice-enabled applications and services through its robust API and user-friendly tools.</v>
      </c>
      <c r="E275" s="37" t="str">
        <f ca="1">IFERROR(__xludf.DUMMYFUNCTION("""COMPUTED_VALUE"""),"🤩🤩🤩")</f>
        <v>🤩🤩🤩</v>
      </c>
      <c r="F275" s="41" t="str">
        <f ca="1">IFERROR(__xludf.DUMMYFUNCTION("""COMPUTED_VALUE"""),"Tech Developer &amp; Programming , All")</f>
        <v>Tech Developer &amp; Programming , All</v>
      </c>
    </row>
    <row r="276" spans="1:6" ht="25" hidden="1">
      <c r="A276" s="35" t="str">
        <f ca="1">IFERROR(__xludf.DUMMYFUNCTION("""COMPUTED_VALUE"""),"AudioStock")</f>
        <v>AudioStock</v>
      </c>
      <c r="B276" s="37" t="str">
        <f ca="1">IFERROR(__xludf.DUMMYFUNCTION("""COMPUTED_VALUE"""),"Low")</f>
        <v>Low</v>
      </c>
      <c r="C276" s="39" t="str">
        <f ca="1">IFERROR(__xludf.DUMMYFUNCTION("""COMPUTED_VALUE"""),"audiostack.ai")</f>
        <v>audiostack.ai</v>
      </c>
      <c r="D276" s="40" t="str">
        <f ca="1">IFERROR(__xludf.DUMMYFUNCTION("""COMPUTED_VALUE"""),"Generate your next radio ad, no copy needed.")</f>
        <v>Generate your next radio ad, no copy needed.</v>
      </c>
      <c r="E276" s="37" t="str">
        <f ca="1">IFERROR(__xludf.DUMMYFUNCTION("""COMPUTED_VALUE"""),"🤩🤩🤩")</f>
        <v>🤩🤩🤩</v>
      </c>
      <c r="F276" s="41" t="str">
        <f ca="1">IFERROR(__xludf.DUMMYFUNCTION("""COMPUTED_VALUE"""),"Entertainment &amp; Self Improvement , Generate Music , Marketing &amp; Advertising , Podcast &amp; Voice , Sales , SEO &amp; Social Media , Text-To-Speech &amp; Voice Modulation , All")</f>
        <v>Entertainment &amp; Self Improvement , Generate Music , Marketing &amp; Advertising , Podcast &amp; Voice , Sales , SEO &amp; Social Media , Text-To-Speech &amp; Voice Modulation , All</v>
      </c>
    </row>
    <row r="277" spans="1:6" ht="37.5" hidden="1">
      <c r="A277" s="35" t="str">
        <f ca="1">IFERROR(__xludf.DUMMYFUNCTION("""COMPUTED_VALUE"""),"Auphonic")</f>
        <v>Auphonic</v>
      </c>
      <c r="B277" s="37" t="str">
        <f ca="1">IFERROR(__xludf.DUMMYFUNCTION("""COMPUTED_VALUE"""),"Medium")</f>
        <v>Medium</v>
      </c>
      <c r="C277" s="39" t="str">
        <f ca="1">IFERROR(__xludf.DUMMYFUNCTION("""COMPUTED_VALUE"""),"auphonic.com")</f>
        <v>auphonic.com</v>
      </c>
      <c r="D277" s="40" t="str">
        <f ca="1">IFERROR(__xludf.DUMMYFUNCTION("""COMPUTED_VALUE"""),"AI sound engineer that acts as an all-in-one post production webtool used for the highest quality.")</f>
        <v>AI sound engineer that acts as an all-in-one post production webtool used for the highest quality.</v>
      </c>
      <c r="E277" s="37" t="str">
        <f ca="1">IFERROR(__xludf.DUMMYFUNCTION("""COMPUTED_VALUE"""),"🤩🤩🤩")</f>
        <v>🤩🤩🤩</v>
      </c>
      <c r="F277" s="41" t="str">
        <f ca="1">IFERROR(__xludf.DUMMYFUNCTION("""COMPUTED_VALUE"""),"Productivity , All")</f>
        <v>Productivity , All</v>
      </c>
    </row>
    <row r="278" spans="1:6" ht="37.5" hidden="1">
      <c r="A278" s="38" t="str">
        <f ca="1">IFERROR(__xludf.DUMMYFUNCTION("""COMPUTED_VALUE"""),"Autoenhance.AI")</f>
        <v>Autoenhance.AI</v>
      </c>
      <c r="B278" s="37" t="str">
        <f ca="1">IFERROR(__xludf.DUMMYFUNCTION("""COMPUTED_VALUE"""),"Medium")</f>
        <v>Medium</v>
      </c>
      <c r="C278" s="39" t="str">
        <f ca="1">IFERROR(__xludf.DUMMYFUNCTION("""COMPUTED_VALUE"""),"autoenhance.ai")</f>
        <v>autoenhance.ai</v>
      </c>
      <c r="D278" s="40" t="str">
        <f ca="1">IFERROR(__xludf.DUMMYFUNCTION("""COMPUTED_VALUE"""),"Autoenhance.AI website uses advanced AI to optimize photos for professionals.")</f>
        <v>Autoenhance.AI website uses advanced AI to optimize photos for professionals.</v>
      </c>
      <c r="E278" s="37"/>
      <c r="F278" s="41" t="str">
        <f ca="1">IFERROR(__xludf.DUMMYFUNCTION("""COMPUTED_VALUE"""),"Generate Art , Generate Design &amp; Presentation , All")</f>
        <v>Generate Art , Generate Design &amp; Presentation , All</v>
      </c>
    </row>
    <row r="279" spans="1:6" ht="50" hidden="1">
      <c r="A279" s="35" t="str">
        <f ca="1">IFERROR(__xludf.DUMMYFUNCTION("""COMPUTED_VALUE"""),"AutoPod")</f>
        <v>AutoPod</v>
      </c>
      <c r="B279" s="37" t="str">
        <f ca="1">IFERROR(__xludf.DUMMYFUNCTION("""COMPUTED_VALUE"""),"Medium")</f>
        <v>Medium</v>
      </c>
      <c r="C279" s="39" t="str">
        <f ca="1">IFERROR(__xludf.DUMMYFUNCTION("""COMPUTED_VALUE"""),"Autopod.fm")</f>
        <v>Autopod.fm</v>
      </c>
      <c r="D279" s="40" t="str">
        <f ca="1">IFERROR(__xludf.DUMMYFUNCTION("""COMPUTED_VALUE"""),"An Adobe Premiere Pro plug-in that acts as a multi-camera editor, creates social media clips, and automatically creates jump cuts")</f>
        <v>An Adobe Premiere Pro plug-in that acts as a multi-camera editor, creates social media clips, and automatically creates jump cuts</v>
      </c>
      <c r="E279" s="37" t="str">
        <f ca="1">IFERROR(__xludf.DUMMYFUNCTION("""COMPUTED_VALUE"""),"🤩🤩🤩")</f>
        <v>🤩🤩🤩</v>
      </c>
      <c r="F279" s="41" t="str">
        <f ca="1">IFERROR(__xludf.DUMMYFUNCTION("""COMPUTED_VALUE"""),"Entertainment &amp; Self Improvement , Generate Design &amp; Presentation , Podcast &amp; Voice , Text-To-Video , All")</f>
        <v>Entertainment &amp; Self Improvement , Generate Design &amp; Presentation , Podcast &amp; Voice , Text-To-Video , All</v>
      </c>
    </row>
    <row r="280" spans="1:6" ht="25" hidden="1">
      <c r="A280" s="35" t="str">
        <f ca="1">IFERROR(__xludf.DUMMYFUNCTION("""COMPUTED_VALUE"""),"Avanzai")</f>
        <v>Avanzai</v>
      </c>
      <c r="B280" s="37" t="str">
        <f ca="1">IFERROR(__xludf.DUMMYFUNCTION("""COMPUTED_VALUE"""),"Low")</f>
        <v>Low</v>
      </c>
      <c r="C280" s="39" t="str">
        <f ca="1">IFERROR(__xludf.DUMMYFUNCTION("""COMPUTED_VALUE"""),"avanz.ai")</f>
        <v>avanz.ai</v>
      </c>
      <c r="D280" s="40" t="str">
        <f ca="1">IFERROR(__xludf.DUMMYFUNCTION("""COMPUTED_VALUE"""),"Financial data analysis at your finger tip.")</f>
        <v>Financial data analysis at your finger tip.</v>
      </c>
      <c r="E280" s="37" t="str">
        <f ca="1">IFERROR(__xludf.DUMMYFUNCTION("""COMPUTED_VALUE"""),"💎💎💎")</f>
        <v>💎💎💎</v>
      </c>
      <c r="F280" s="41" t="str">
        <f ca="1">IFERROR(__xludf.DUMMYFUNCTION("""COMPUTED_VALUE"""),"Legal, Finance, &amp; Data Tools , All")</f>
        <v>Legal, Finance, &amp; Data Tools , All</v>
      </c>
    </row>
    <row r="281" spans="1:6" ht="25" hidden="1">
      <c r="A281" s="38" t="str">
        <f ca="1">IFERROR(__xludf.DUMMYFUNCTION("""COMPUTED_VALUE"""),"Axiom.ai")</f>
        <v>Axiom.ai</v>
      </c>
      <c r="B281" s="37" t="str">
        <f ca="1">IFERROR(__xludf.DUMMYFUNCTION("""COMPUTED_VALUE"""),"Medium")</f>
        <v>Medium</v>
      </c>
      <c r="C281" s="39" t="str">
        <f ca="1">IFERROR(__xludf.DUMMYFUNCTION("""COMPUTED_VALUE"""),"axiom.ai")</f>
        <v>axiom.ai</v>
      </c>
      <c r="D281" s="40" t="str">
        <f ca="1">IFERROR(__xludf.DUMMYFUNCTION("""COMPUTED_VALUE"""),"Powerful tool for your website automation needs")</f>
        <v>Powerful tool for your website automation needs</v>
      </c>
      <c r="E281" s="37" t="str">
        <f ca="1">IFERROR(__xludf.DUMMYFUNCTION("""COMPUTED_VALUE"""),"💎💎")</f>
        <v>💎💎</v>
      </c>
      <c r="F281" s="41" t="str">
        <f ca="1">IFERROR(__xludf.DUMMYFUNCTION("""COMPUTED_VALUE"""),"Automation &amp; RPA , Productivity , Tech Developer &amp; Programming , All")</f>
        <v>Automation &amp; RPA , Productivity , Tech Developer &amp; Programming , All</v>
      </c>
    </row>
    <row r="282" spans="1:6" ht="25" hidden="1">
      <c r="A282" s="35" t="str">
        <f ca="1">IFERROR(__xludf.DUMMYFUNCTION("""COMPUTED_VALUE"""),"Bard")</f>
        <v>Bard</v>
      </c>
      <c r="B282" s="37" t="str">
        <f ca="1">IFERROR(__xludf.DUMMYFUNCTION("""COMPUTED_VALUE"""),"High")</f>
        <v>High</v>
      </c>
      <c r="C282" s="39" t="str">
        <f ca="1">IFERROR(__xludf.DUMMYFUNCTION("""COMPUTED_VALUE"""),"gemini.google.com")</f>
        <v>gemini.google.com</v>
      </c>
      <c r="D282" s="40" t="str">
        <f ca="1">IFERROR(__xludf.DUMMYFUNCTION("""COMPUTED_VALUE"""),"AI experiment by the world's search engine super giant.")</f>
        <v>AI experiment by the world's search engine super giant.</v>
      </c>
      <c r="E282" s="37" t="str">
        <f ca="1">IFERROR(__xludf.DUMMYFUNCTION("""COMPUTED_VALUE"""),"🤩🤩🤩🤩🤩")</f>
        <v>🤩🤩🤩🤩🤩</v>
      </c>
      <c r="F282" s="41" t="str">
        <f ca="1">IFERROR(__xludf.DUMMYFUNCTION("""COMPUTED_VALUE"""),"Chat , Education , Entertainment &amp; Self Improvement , Marketing &amp; Advertising , All")</f>
        <v>Chat , Education , Entertainment &amp; Self Improvement , Marketing &amp; Advertising , All</v>
      </c>
    </row>
    <row r="283" spans="1:6" ht="87.5" hidden="1">
      <c r="A283" s="35" t="str">
        <f ca="1">IFERROR(__xludf.DUMMYFUNCTION("""COMPUTED_VALUE"""),"Beatoven")</f>
        <v>Beatoven</v>
      </c>
      <c r="B283" s="37" t="str">
        <f ca="1">IFERROR(__xludf.DUMMYFUNCTION("""COMPUTED_VALUE"""),"Low")</f>
        <v>Low</v>
      </c>
      <c r="C283" s="39" t="str">
        <f ca="1">IFERROR(__xludf.DUMMYFUNCTION("""COMPUTED_VALUE"""),"beatoven.ai")</f>
        <v>beatoven.ai</v>
      </c>
      <c r="D283" s="40" t="str">
        <f ca="1">IFERROR(__xludf.DUMMYFUNCTION("""COMPUTED_VALUE"""),"Beatoven is a simplified music creation tool that helps you create music for your videos and podcasts. Beatoven utilizes advanced AI music generation techniques to create mood-based music tailored to complement your content.")</f>
        <v>Beatoven is a simplified music creation tool that helps you create music for your videos and podcasts. Beatoven utilizes advanced AI music generation techniques to create mood-based music tailored to complement your content.</v>
      </c>
      <c r="E283" s="37"/>
      <c r="F283" s="41"/>
    </row>
    <row r="284" spans="1:6" ht="62.5" hidden="1">
      <c r="A284" s="35" t="str">
        <f ca="1">IFERROR(__xludf.DUMMYFUNCTION("""COMPUTED_VALUE"""),"Beautiful AI")</f>
        <v>Beautiful AI</v>
      </c>
      <c r="B284" s="37" t="str">
        <f ca="1">IFERROR(__xludf.DUMMYFUNCTION("""COMPUTED_VALUE"""),"Medium")</f>
        <v>Medium</v>
      </c>
      <c r="C284" s="39" t="str">
        <f ca="1">IFERROR(__xludf.DUMMYFUNCTION("""COMPUTED_VALUE"""),"beautiful.ai")</f>
        <v>beautiful.ai</v>
      </c>
      <c r="D284" s="40" t="str">
        <f ca="1">IFERROR(__xludf.DUMMYFUNCTION("""COMPUTED_VALUE"""),"Beautiful.ai is a website that allows users to easily create visually impressive presentations, reports, and proposals without needing any design expertise.")</f>
        <v>Beautiful.ai is a website that allows users to easily create visually impressive presentations, reports, and proposals without needing any design expertise.</v>
      </c>
      <c r="E284" s="37" t="str">
        <f ca="1">IFERROR(__xludf.DUMMYFUNCTION("""COMPUTED_VALUE"""),"🤩🤩🤩")</f>
        <v>🤩🤩🤩</v>
      </c>
      <c r="F284" s="41" t="str">
        <f ca="1">IFERROR(__xludf.DUMMYFUNCTION("""COMPUTED_VALUE"""),"Tech Developer &amp; Programming , All")</f>
        <v>Tech Developer &amp; Programming , All</v>
      </c>
    </row>
    <row r="285" spans="1:6" ht="37.5" hidden="1">
      <c r="A285" s="35" t="str">
        <f ca="1">IFERROR(__xludf.DUMMYFUNCTION("""COMPUTED_VALUE"""),"Blackbox")</f>
        <v>Blackbox</v>
      </c>
      <c r="B285" s="37" t="str">
        <f ca="1">IFERROR(__xludf.DUMMYFUNCTION("""COMPUTED_VALUE"""),"Medium")</f>
        <v>Medium</v>
      </c>
      <c r="C285" s="39" t="str">
        <f ca="1">IFERROR(__xludf.DUMMYFUNCTION("""COMPUTED_VALUE"""),"useblackbox.io")</f>
        <v>useblackbox.io</v>
      </c>
      <c r="D285" s="40" t="str">
        <f ca="1">IFERROR(__xludf.DUMMYFUNCTION("""COMPUTED_VALUE"""),"Blackbox provides a range of coding tools for businesses to improve efficiency.")</f>
        <v>Blackbox provides a range of coding tools for businesses to improve efficiency.</v>
      </c>
      <c r="E285" s="37" t="str">
        <f ca="1">IFERROR(__xludf.DUMMYFUNCTION("""COMPUTED_VALUE"""),"🤩🤩🤩")</f>
        <v>🤩🤩🤩</v>
      </c>
      <c r="F285" s="41" t="str">
        <f ca="1">IFERROR(__xludf.DUMMYFUNCTION("""COMPUTED_VALUE"""),"Tech Developer &amp; Programming , All")</f>
        <v>Tech Developer &amp; Programming , All</v>
      </c>
    </row>
    <row r="286" spans="1:6" ht="75" hidden="1">
      <c r="A286" s="35" t="str">
        <f ca="1">IFERROR(__xludf.DUMMYFUNCTION("""COMPUTED_VALUE"""),"Boomy")</f>
        <v>Boomy</v>
      </c>
      <c r="B286" s="37" t="str">
        <f ca="1">IFERROR(__xludf.DUMMYFUNCTION("""COMPUTED_VALUE"""),"Low")</f>
        <v>Low</v>
      </c>
      <c r="C286" s="39" t="str">
        <f ca="1">IFERROR(__xludf.DUMMYFUNCTION("""COMPUTED_VALUE"""),"boomy.com")</f>
        <v>boomy.com</v>
      </c>
      <c r="D286" s="40" t="str">
        <f ca="1">IFERROR(__xludf.DUMMYFUNCTION("""COMPUTED_VALUE"""),"Boomy is an AI-powered music generator tool that helps individuals to create original music using artificial intelligence. Create original songs in seconds, even if you've never made music before.")</f>
        <v>Boomy is an AI-powered music generator tool that helps individuals to create original music using artificial intelligence. Create original songs in seconds, even if you've never made music before.</v>
      </c>
      <c r="E286" s="37"/>
      <c r="F286" s="41"/>
    </row>
    <row r="287" spans="1:6" ht="37.5" hidden="1">
      <c r="A287" s="35" t="str">
        <f ca="1">IFERROR(__xludf.DUMMYFUNCTION("""COMPUTED_VALUE"""),"Brancher")</f>
        <v>Brancher</v>
      </c>
      <c r="B287" s="37" t="str">
        <f ca="1">IFERROR(__xludf.DUMMYFUNCTION("""COMPUTED_VALUE"""),"Medium")</f>
        <v>Medium</v>
      </c>
      <c r="C287" s="39" t="str">
        <f ca="1">IFERROR(__xludf.DUMMYFUNCTION("""COMPUTED_VALUE"""),"brancher.ai")</f>
        <v>brancher.ai</v>
      </c>
      <c r="D287" s="40" t="str">
        <f ca="1">IFERROR(__xludf.DUMMYFUNCTION("""COMPUTED_VALUE"""),"Brancher is an AI-powered platform that helps companies create applications easily")</f>
        <v>Brancher is an AI-powered platform that helps companies create applications easily</v>
      </c>
      <c r="E287" s="37" t="str">
        <f ca="1">IFERROR(__xludf.DUMMYFUNCTION("""COMPUTED_VALUE"""),"🤩🤩🤩🤩🤩")</f>
        <v>🤩🤩🤩🤩🤩</v>
      </c>
      <c r="F287" s="41" t="str">
        <f ca="1">IFERROR(__xludf.DUMMYFUNCTION("""COMPUTED_VALUE"""),"Generate Design &amp; Presentation , Tech Developer &amp; Programming , All")</f>
        <v>Generate Design &amp; Presentation , Tech Developer &amp; Programming , All</v>
      </c>
    </row>
    <row r="288" spans="1:6" ht="25" hidden="1">
      <c r="A288" s="35" t="str">
        <f ca="1">IFERROR(__xludf.DUMMYFUNCTION("""COMPUTED_VALUE"""),"Canva Magic Write")</f>
        <v>Canva Magic Write</v>
      </c>
      <c r="B288" s="37" t="str">
        <f ca="1">IFERROR(__xludf.DUMMYFUNCTION("""COMPUTED_VALUE"""),"High")</f>
        <v>High</v>
      </c>
      <c r="C288" s="39" t="str">
        <f ca="1">IFERROR(__xludf.DUMMYFUNCTION("""COMPUTED_VALUE"""),"canva.com/magic-write")</f>
        <v>canva.com/magic-write</v>
      </c>
      <c r="D288" s="40" t="str">
        <f ca="1">IFERROR(__xludf.DUMMYFUNCTION("""COMPUTED_VALUE"""),"Canva Magic Write is an AI-powered text editor to help create content fast.")</f>
        <v>Canva Magic Write is an AI-powered text editor to help create content fast.</v>
      </c>
      <c r="E288" s="37" t="str">
        <f ca="1">IFERROR(__xludf.DUMMYFUNCTION("""COMPUTED_VALUE"""),"🤩🤩🤩")</f>
        <v>🤩🤩🤩</v>
      </c>
      <c r="F288" s="41" t="str">
        <f ca="1">IFERROR(__xludf.DUMMYFUNCTION("""COMPUTED_VALUE"""),"Generate Art , Generate Design &amp; Presentation , Copywriting , All")</f>
        <v>Generate Art , Generate Design &amp; Presentation , Copywriting , All</v>
      </c>
    </row>
    <row r="289" spans="1:6" ht="25" hidden="1">
      <c r="A289" s="35" t="str">
        <f ca="1">IFERROR(__xludf.DUMMYFUNCTION("""COMPUTED_VALUE"""),"Cascadeur")</f>
        <v>Cascadeur</v>
      </c>
      <c r="B289" s="37" t="str">
        <f ca="1">IFERROR(__xludf.DUMMYFUNCTION("""COMPUTED_VALUE"""),"Medium")</f>
        <v>Medium</v>
      </c>
      <c r="C289" s="39" t="str">
        <f ca="1">IFERROR(__xludf.DUMMYFUNCTION("""COMPUTED_VALUE"""),"cascadeur.com")</f>
        <v>cascadeur.com</v>
      </c>
      <c r="D289" s="40" t="str">
        <f ca="1">IFERROR(__xludf.DUMMYFUNCTION("""COMPUTED_VALUE"""),"Computer animation software for realistic 3D character motion.")</f>
        <v>Computer animation software for realistic 3D character motion.</v>
      </c>
      <c r="E289" s="37" t="str">
        <f ca="1">IFERROR(__xludf.DUMMYFUNCTION("""COMPUTED_VALUE"""),"🤩🤩🤩")</f>
        <v>🤩🤩🤩</v>
      </c>
      <c r="F289" s="41" t="str">
        <f ca="1">IFERROR(__xludf.DUMMYFUNCTION("""COMPUTED_VALUE"""),"Generate Design &amp; Presentation , Tech Developer &amp; Programming , Text-To-Video , All")</f>
        <v>Generate Design &amp; Presentation , Tech Developer &amp; Programming , Text-To-Video , All</v>
      </c>
    </row>
    <row r="290" spans="1:6" ht="25" hidden="1">
      <c r="A290" s="35" t="str">
        <f ca="1">IFERROR(__xludf.DUMMYFUNCTION("""COMPUTED_VALUE"""),"Certainly")</f>
        <v>Certainly</v>
      </c>
      <c r="B290" s="37" t="str">
        <f ca="1">IFERROR(__xludf.DUMMYFUNCTION("""COMPUTED_VALUE"""),"Low")</f>
        <v>Low</v>
      </c>
      <c r="C290" s="39" t="str">
        <f ca="1">IFERROR(__xludf.DUMMYFUNCTION("""COMPUTED_VALUE"""),"certainly.io")</f>
        <v>certainly.io</v>
      </c>
      <c r="D290" s="40" t="str">
        <f ca="1">IFERROR(__xludf.DUMMYFUNCTION("""COMPUTED_VALUE"""),"Certainly.io creates an AI copy of anyone in your team")</f>
        <v>Certainly.io creates an AI copy of anyone in your team</v>
      </c>
      <c r="E290" s="37" t="str">
        <f ca="1">IFERROR(__xludf.DUMMYFUNCTION("""COMPUTED_VALUE"""),"🤩🤩🤩🤩🤩")</f>
        <v>🤩🤩🤩🤩🤩</v>
      </c>
      <c r="F290" s="41" t="str">
        <f ca="1">IFERROR(__xludf.DUMMYFUNCTION("""COMPUTED_VALUE"""),"Chat , Tech Developer &amp; Programming , Sales , Customer Support , All")</f>
        <v>Chat , Tech Developer &amp; Programming , Sales , Customer Support , All</v>
      </c>
    </row>
    <row r="291" spans="1:6" ht="12.5" hidden="1">
      <c r="A291" s="35" t="str">
        <f ca="1">IFERROR(__xludf.DUMMYFUNCTION("""COMPUTED_VALUE"""),"Chaii")</f>
        <v>Chaii</v>
      </c>
      <c r="B291" s="37" t="str">
        <f ca="1">IFERROR(__xludf.DUMMYFUNCTION("""COMPUTED_VALUE"""),"Low")</f>
        <v>Low</v>
      </c>
      <c r="C291" s="42" t="str">
        <f ca="1">IFERROR(__xludf.DUMMYFUNCTION("""COMPUTED_VALUE"""),"chai-ai.app")</f>
        <v>chai-ai.app</v>
      </c>
      <c r="D291" s="40"/>
      <c r="E291" s="37"/>
      <c r="F291" s="41"/>
    </row>
    <row r="292" spans="1:6" ht="25" hidden="1">
      <c r="A292" s="35" t="str">
        <f ca="1">IFERROR(__xludf.DUMMYFUNCTION("""COMPUTED_VALUE"""),"Character")</f>
        <v>Character</v>
      </c>
      <c r="B292" s="37" t="str">
        <f ca="1">IFERROR(__xludf.DUMMYFUNCTION("""COMPUTED_VALUE"""),"High")</f>
        <v>High</v>
      </c>
      <c r="C292" s="39" t="str">
        <f ca="1">IFERROR(__xludf.DUMMYFUNCTION("""COMPUTED_VALUE"""),"beta.character.ai")</f>
        <v>beta.character.ai</v>
      </c>
      <c r="D292" s="40" t="str">
        <f ca="1">IFERROR(__xludf.DUMMYFUNCTION("""COMPUTED_VALUE"""),"Build converational AI with a fictional persona or based on real people.")</f>
        <v>Build converational AI with a fictional persona or based on real people.</v>
      </c>
      <c r="E292" s="37"/>
      <c r="F292" s="41" t="str">
        <f ca="1">IFERROR(__xludf.DUMMYFUNCTION("""COMPUTED_VALUE"""),"Chat , Entertainment &amp; Self Improvement , All")</f>
        <v>Chat , Entertainment &amp; Self Improvement , All</v>
      </c>
    </row>
    <row r="293" spans="1:6" ht="12.5" hidden="1">
      <c r="A293" s="35" t="str">
        <f ca="1">IFERROR(__xludf.DUMMYFUNCTION("""COMPUTED_VALUE"""),"ChatGPT (OpenAI)")</f>
        <v>ChatGPT (OpenAI)</v>
      </c>
      <c r="B293" s="37" t="str">
        <f ca="1">IFERROR(__xludf.DUMMYFUNCTION("""COMPUTED_VALUE"""),"High")</f>
        <v>High</v>
      </c>
      <c r="C293" s="39" t="str">
        <f ca="1">IFERROR(__xludf.DUMMYFUNCTION("""COMPUTED_VALUE"""),"chat.openai.com")</f>
        <v>chat.openai.com</v>
      </c>
      <c r="D293" s="40" t="str">
        <f ca="1">IFERROR(__xludf.DUMMYFUNCTION("""COMPUTED_VALUE"""),"Conversational and sensational AI.")</f>
        <v>Conversational and sensational AI.</v>
      </c>
      <c r="E293" s="37"/>
      <c r="F293" s="41" t="str">
        <f ca="1">IFERROR(__xludf.DUMMYFUNCTION("""COMPUTED_VALUE"""),"Chat , Entertainment &amp; Self Improvement , AI Detection , Copywriting , All")</f>
        <v>Chat , Entertainment &amp; Self Improvement , AI Detection , Copywriting , All</v>
      </c>
    </row>
    <row r="294" spans="1:6" ht="50" hidden="1">
      <c r="A294" s="35" t="str">
        <f ca="1">IFERROR(__xludf.DUMMYFUNCTION("""COMPUTED_VALUE"""),"ChatGPT for Google")</f>
        <v>ChatGPT for Google</v>
      </c>
      <c r="B294" s="37" t="str">
        <f ca="1">IFERROR(__xludf.DUMMYFUNCTION("""COMPUTED_VALUE"""),"Medium")</f>
        <v>Medium</v>
      </c>
      <c r="C294" s="39" t="str">
        <f ca="1">IFERROR(__xludf.DUMMYFUNCTION("""COMPUTED_VALUE"""),"chatgpt4google.com")</f>
        <v>chatgpt4google.com</v>
      </c>
      <c r="D294" s="40" t="str">
        <f ca="1">IFERROR(__xludf.DUMMYFUNCTION("""COMPUTED_VALUE"""),"ChatGPT4Google is a google extension and an AI-based conversation toolkit for Google products.")</f>
        <v>ChatGPT4Google is a google extension and an AI-based conversation toolkit for Google products.</v>
      </c>
      <c r="E294" s="37" t="str">
        <f ca="1">IFERROR(__xludf.DUMMYFUNCTION("""COMPUTED_VALUE"""),"🤩🤩🤩")</f>
        <v>🤩🤩🤩</v>
      </c>
      <c r="F294" s="41" t="str">
        <f ca="1">IFERROR(__xludf.DUMMYFUNCTION("""COMPUTED_VALUE"""),"Chat , Tech Developer &amp; Programming , All")</f>
        <v>Chat , Tech Developer &amp; Programming , All</v>
      </c>
    </row>
    <row r="295" spans="1:6" ht="62.5" hidden="1">
      <c r="A295" s="35" t="str">
        <f ca="1">IFERROR(__xludf.DUMMYFUNCTION("""COMPUTED_VALUE"""),"ChatGPT Writer")</f>
        <v>ChatGPT Writer</v>
      </c>
      <c r="B295" s="37" t="str">
        <f ca="1">IFERROR(__xludf.DUMMYFUNCTION("""COMPUTED_VALUE"""),"Medium")</f>
        <v>Medium</v>
      </c>
      <c r="C295" s="39" t="str">
        <f ca="1">IFERROR(__xludf.DUMMYFUNCTION("""COMPUTED_VALUE"""),"chatgptwriter.ai")</f>
        <v>chatgptwriter.ai</v>
      </c>
      <c r="D295" s="40" t="str">
        <f ca="1">IFERROR(__xludf.DUMMYFUNCTION("""COMPUTED_VALUE"""),"Obtain personalized writing advice, recommendations, and evaluations through its advanced chatbot system that can be easilly installed using google extension")</f>
        <v>Obtain personalized writing advice, recommendations, and evaluations through its advanced chatbot system that can be easilly installed using google extension</v>
      </c>
      <c r="E295" s="37" t="str">
        <f ca="1">IFERROR(__xludf.DUMMYFUNCTION("""COMPUTED_VALUE"""),"🤩🤩🤩🤩🤩")</f>
        <v>🤩🤩🤩🤩🤩</v>
      </c>
      <c r="F295" s="41" t="str">
        <f ca="1">IFERROR(__xludf.DUMMYFUNCTION("""COMPUTED_VALUE"""),"Chat , Marketing &amp; Advertising , Tech Developer &amp; Programming , Copywriting , All")</f>
        <v>Chat , Marketing &amp; Advertising , Tech Developer &amp; Programming , Copywriting , All</v>
      </c>
    </row>
    <row r="296" spans="1:6" ht="37.5" hidden="1">
      <c r="A296" s="35" t="str">
        <f ca="1">IFERROR(__xludf.DUMMYFUNCTION("""COMPUTED_VALUE"""),"CheckerAI")</f>
        <v>CheckerAI</v>
      </c>
      <c r="B296" s="37" t="str">
        <f ca="1">IFERROR(__xludf.DUMMYFUNCTION("""COMPUTED_VALUE"""),"Low")</f>
        <v>Low</v>
      </c>
      <c r="C296" s="39" t="str">
        <f ca="1">IFERROR(__xludf.DUMMYFUNCTION("""COMPUTED_VALUE"""),"demo.thecheckerai.com")</f>
        <v>demo.thecheckerai.com</v>
      </c>
      <c r="D296" s="40" t="str">
        <f ca="1">IFERROR(__xludf.DUMMYFUNCTION("""COMPUTED_VALUE"""),"CheckerAI is a comprehensive anti-cheating solution for possible plagiarism")</f>
        <v>CheckerAI is a comprehensive anti-cheating solution for possible plagiarism</v>
      </c>
      <c r="E296" s="37" t="str">
        <f ca="1">IFERROR(__xludf.DUMMYFUNCTION("""COMPUTED_VALUE"""),"🤩🤩🤩🤩🤩")</f>
        <v>🤩🤩🤩🤩🤩</v>
      </c>
      <c r="F296" s="41" t="str">
        <f ca="1">IFERROR(__xludf.DUMMYFUNCTION("""COMPUTED_VALUE"""),"Education , AI Detection , All")</f>
        <v>Education , AI Detection , All</v>
      </c>
    </row>
    <row r="297" spans="1:6" ht="75" hidden="1">
      <c r="A297" s="38" t="str">
        <f ca="1">IFERROR(__xludf.DUMMYFUNCTION("""COMPUTED_VALUE"""),"Chorus.io")</f>
        <v>Chorus.io</v>
      </c>
      <c r="B297" s="37" t="str">
        <f ca="1">IFERROR(__xludf.DUMMYFUNCTION("""COMPUTED_VALUE"""),"Low")</f>
        <v>Low</v>
      </c>
      <c r="C297" s="39" t="str">
        <f ca="1">IFERROR(__xludf.DUMMYFUNCTION("""COMPUTED_VALUE"""),"zoominfo.com/products/chorus?ch_source=chorus")</f>
        <v>zoominfo.com/products/chorus?ch_source=chorus</v>
      </c>
      <c r="D297" s="40" t="str">
        <f ca="1">IFERROR(__xludf.DUMMYFUNCTION("""COMPUTED_VALUE"""),"An AI-powered Conversation Intelligence platform that captures &amp; analyzes all your customer engagements across phone calls, video meetings, and email so your team hits their number.")</f>
        <v>An AI-powered Conversation Intelligence platform that captures &amp; analyzes all your customer engagements across phone calls, video meetings, and email so your team hits their number.</v>
      </c>
      <c r="E297" s="37" t="str">
        <f ca="1">IFERROR(__xludf.DUMMYFUNCTION("""COMPUTED_VALUE"""),"🤩🤩🤩🤩🤩")</f>
        <v>🤩🤩🤩🤩🤩</v>
      </c>
      <c r="F297" s="41" t="str">
        <f ca="1">IFERROR(__xludf.DUMMYFUNCTION("""COMPUTED_VALUE"""),"Removed")</f>
        <v>Removed</v>
      </c>
    </row>
    <row r="298" spans="1:6" ht="37.5" hidden="1">
      <c r="A298" s="35" t="str">
        <f ca="1">IFERROR(__xludf.DUMMYFUNCTION("""COMPUTED_VALUE"""),"Cleanvoice AI")</f>
        <v>Cleanvoice AI</v>
      </c>
      <c r="B298" s="37" t="str">
        <f ca="1">IFERROR(__xludf.DUMMYFUNCTION("""COMPUTED_VALUE"""),"Medium")</f>
        <v>Medium</v>
      </c>
      <c r="C298" s="39" t="str">
        <f ca="1">IFERROR(__xludf.DUMMYFUNCTION("""COMPUTED_VALUE"""),"cleanvoice.ai")</f>
        <v>cleanvoice.ai</v>
      </c>
      <c r="D298" s="40" t="str">
        <f ca="1">IFERROR(__xludf.DUMMYFUNCTION("""COMPUTED_VALUE"""),"AI voice assistant platform that helps reduce podcast noise by removing filler words")</f>
        <v>AI voice assistant platform that helps reduce podcast noise by removing filler words</v>
      </c>
      <c r="E298" s="37" t="str">
        <f ca="1">IFERROR(__xludf.DUMMYFUNCTION("""COMPUTED_VALUE"""),"🤩🤩🤩")</f>
        <v>🤩🤩🤩</v>
      </c>
      <c r="F298" s="41" t="str">
        <f ca="1">IFERROR(__xludf.DUMMYFUNCTION("""COMPUTED_VALUE"""),"Generate Design &amp; Presentation , Podcast &amp; Voice , All")</f>
        <v>Generate Design &amp; Presentation , Podcast &amp; Voice , All</v>
      </c>
    </row>
    <row r="299" spans="1:6" ht="25" hidden="1">
      <c r="A299" s="38" t="str">
        <f ca="1">IFERROR(__xludf.DUMMYFUNCTION("""COMPUTED_VALUE"""),"Codenull.ai")</f>
        <v>Codenull.ai</v>
      </c>
      <c r="B299" s="37" t="str">
        <f ca="1">IFERROR(__xludf.DUMMYFUNCTION("""COMPUTED_VALUE"""),"Low")</f>
        <v>Low</v>
      </c>
      <c r="C299" s="39" t="str">
        <f ca="1">IFERROR(__xludf.DUMMYFUNCTION("""COMPUTED_VALUE"""),"codenull.ai")</f>
        <v>codenull.ai</v>
      </c>
      <c r="D299" s="40" t="str">
        <f ca="1">IFERROR(__xludf.DUMMYFUNCTION("""COMPUTED_VALUE"""),"AI-driven software to optimize digital workflows with no coding")</f>
        <v>AI-driven software to optimize digital workflows with no coding</v>
      </c>
      <c r="E299" s="37" t="str">
        <f ca="1">IFERROR(__xludf.DUMMYFUNCTION("""COMPUTED_VALUE"""),"🤩")</f>
        <v>🤩</v>
      </c>
      <c r="F299" s="41" t="str">
        <f ca="1">IFERROR(__xludf.DUMMYFUNCTION("""COMPUTED_VALUE"""),"Legal, Finance, &amp; Data Tools , Tech Developer &amp; Programming , All")</f>
        <v>Legal, Finance, &amp; Data Tools , Tech Developer &amp; Programming , All</v>
      </c>
    </row>
    <row r="300" spans="1:6" ht="50" hidden="1">
      <c r="A300" s="38" t="str">
        <f ca="1">IFERROR(__xludf.DUMMYFUNCTION("""COMPUTED_VALUE"""),"Compose.ai")</f>
        <v>Compose.ai</v>
      </c>
      <c r="B300" s="37" t="str">
        <f ca="1">IFERROR(__xludf.DUMMYFUNCTION("""COMPUTED_VALUE"""),"Medium")</f>
        <v>Medium</v>
      </c>
      <c r="C300" s="39" t="str">
        <f ca="1">IFERROR(__xludf.DUMMYFUNCTION("""COMPUTED_VALUE"""),"compose.ai")</f>
        <v>compose.ai</v>
      </c>
      <c r="D300" s="40" t="str">
        <f ca="1">IFERROR(__xludf.DUMMYFUNCTION("""COMPUTED_VALUE"""),"Compose AI is a Chrome extension that cuts your writing time by 40% with AI-powered autocompletion &amp; text generation.")</f>
        <v>Compose AI is a Chrome extension that cuts your writing time by 40% with AI-powered autocompletion &amp; text generation.</v>
      </c>
      <c r="E300" s="37" t="str">
        <f ca="1">IFERROR(__xludf.DUMMYFUNCTION("""COMPUTED_VALUE"""),"🤩🤩🤩")</f>
        <v>🤩🤩🤩</v>
      </c>
      <c r="F300" s="41" t="str">
        <f ca="1">IFERROR(__xludf.DUMMYFUNCTION("""COMPUTED_VALUE"""),"Automation &amp; RPA , Tech Developer &amp; Programming , All")</f>
        <v>Automation &amp; RPA , Tech Developer &amp; Programming , All</v>
      </c>
    </row>
    <row r="301" spans="1:6" ht="37.5" hidden="1">
      <c r="A301" s="35" t="str">
        <f ca="1">IFERROR(__xludf.DUMMYFUNCTION("""COMPUTED_VALUE"""),"Context")</f>
        <v>Context</v>
      </c>
      <c r="B301" s="37" t="str">
        <f ca="1">IFERROR(__xludf.DUMMYFUNCTION("""COMPUTED_VALUE"""),"Low")</f>
        <v>Low</v>
      </c>
      <c r="C301" s="39" t="str">
        <f ca="1">IFERROR(__xludf.DUMMYFUNCTION("""COMPUTED_VALUE"""),"usecontext.io")</f>
        <v>usecontext.io</v>
      </c>
      <c r="D301" s="40" t="str">
        <f ca="1">IFERROR(__xludf.DUMMYFUNCTION("""COMPUTED_VALUE"""),"Context provides AI-driven insights based from your favorite content creator.")</f>
        <v>Context provides AI-driven insights based from your favorite content creator.</v>
      </c>
      <c r="E301" s="37" t="str">
        <f ca="1">IFERROR(__xludf.DUMMYFUNCTION("""COMPUTED_VALUE"""),"🤩🤩🤩")</f>
        <v>🤩🤩🤩</v>
      </c>
      <c r="F301" s="41" t="str">
        <f ca="1">IFERROR(__xludf.DUMMYFUNCTION("""COMPUTED_VALUE"""),"Chat , Entertainment &amp; Self Improvement , All")</f>
        <v>Chat , Entertainment &amp; Self Improvement , All</v>
      </c>
    </row>
    <row r="302" spans="1:6" ht="37.5" hidden="1">
      <c r="A302" s="35" t="str">
        <f ca="1">IFERROR(__xludf.DUMMYFUNCTION("""COMPUTED_VALUE"""),"Continator")</f>
        <v>Continator</v>
      </c>
      <c r="B302" s="37" t="str">
        <f ca="1">IFERROR(__xludf.DUMMYFUNCTION("""COMPUTED_VALUE"""),"High")</f>
        <v>High</v>
      </c>
      <c r="C302" s="39" t="str">
        <f ca="1">IFERROR(__xludf.DUMMYFUNCTION("""COMPUTED_VALUE"""),"figma.com/community/plugin/1184099018479632867/Contentinator")</f>
        <v>figma.com/community/plugin/1184099018479632867/Contentinator</v>
      </c>
      <c r="D302" s="40" t="str">
        <f ca="1">IFERROR(__xludf.DUMMYFUNCTION("""COMPUTED_VALUE"""),"Automated text-filling tool allowing efficient content creation in Figma")</f>
        <v>Automated text-filling tool allowing efficient content creation in Figma</v>
      </c>
      <c r="E302" s="37" t="str">
        <f ca="1">IFERROR(__xludf.DUMMYFUNCTION("""COMPUTED_VALUE"""),"🤩🤩🤩")</f>
        <v>🤩🤩🤩</v>
      </c>
      <c r="F302" s="41" t="str">
        <f ca="1">IFERROR(__xludf.DUMMYFUNCTION("""COMPUTED_VALUE"""),"Generate Art , Generate Design &amp; Presentation , Copywriting , All")</f>
        <v>Generate Art , Generate Design &amp; Presentation , Copywriting , All</v>
      </c>
    </row>
    <row r="303" spans="1:6" ht="50" hidden="1">
      <c r="A303" s="35" t="str">
        <f ca="1">IFERROR(__xludf.DUMMYFUNCTION("""COMPUTED_VALUE"""),"Copy")</f>
        <v>Copy</v>
      </c>
      <c r="B303" s="37" t="str">
        <f ca="1">IFERROR(__xludf.DUMMYFUNCTION("""COMPUTED_VALUE"""),"Medium")</f>
        <v>Medium</v>
      </c>
      <c r="C303" s="39" t="str">
        <f ca="1">IFERROR(__xludf.DUMMYFUNCTION("""COMPUTED_VALUE"""),"copy.ai")</f>
        <v>copy.ai</v>
      </c>
      <c r="D303" s="40" t="str">
        <f ca="1">IFERROR(__xludf.DUMMYFUNCTION("""COMPUTED_VALUE"""),"Copy AI is an AI-powered copywriter that generates high quality ad copy and all kinds of marketing content for your business.")</f>
        <v>Copy AI is an AI-powered copywriter that generates high quality ad copy and all kinds of marketing content for your business.</v>
      </c>
      <c r="E303" s="37"/>
      <c r="F303" s="41"/>
    </row>
    <row r="304" spans="1:6" ht="25" hidden="1">
      <c r="A304" s="38" t="str">
        <f ca="1">IFERROR(__xludf.DUMMYFUNCTION("""COMPUTED_VALUE"""),"Copy.AI")</f>
        <v>Copy.AI</v>
      </c>
      <c r="B304" s="37" t="str">
        <f ca="1">IFERROR(__xludf.DUMMYFUNCTION("""COMPUTED_VALUE"""),"Medium")</f>
        <v>Medium</v>
      </c>
      <c r="C304" s="39" t="str">
        <f ca="1">IFERROR(__xludf.DUMMYFUNCTION("""COMPUTED_VALUE"""),"copy.ai")</f>
        <v>copy.ai</v>
      </c>
      <c r="D304" s="40" t="str">
        <f ca="1">IFERROR(__xludf.DUMMYFUNCTION("""COMPUTED_VALUE"""),"Copy.AI is an AI-driven content generation platform for businesses.")</f>
        <v>Copy.AI is an AI-driven content generation platform for businesses.</v>
      </c>
      <c r="E304" s="37"/>
      <c r="F304" s="41" t="str">
        <f ca="1">IFERROR(__xludf.DUMMYFUNCTION("""COMPUTED_VALUE"""),"Marketing &amp; Advertising , SEO &amp; Social Media , Copywriting , All")</f>
        <v>Marketing &amp; Advertising , SEO &amp; Social Media , Copywriting , All</v>
      </c>
    </row>
    <row r="305" spans="1:6" ht="12.5" hidden="1">
      <c r="A305" s="35" t="str">
        <f ca="1">IFERROR(__xludf.DUMMYFUNCTION("""COMPUTED_VALUE"""),"CopySmith")</f>
        <v>CopySmith</v>
      </c>
      <c r="B305" s="37" t="str">
        <f ca="1">IFERROR(__xludf.DUMMYFUNCTION("""COMPUTED_VALUE"""),"Low")</f>
        <v>Low</v>
      </c>
      <c r="C305" s="39" t="str">
        <f ca="1">IFERROR(__xludf.DUMMYFUNCTION("""COMPUTED_VALUE"""),"copysmith.ai")</f>
        <v>copysmith.ai</v>
      </c>
      <c r="D305" s="40" t="str">
        <f ca="1">IFERROR(__xludf.DUMMYFUNCTION("""COMPUTED_VALUE"""),"Copywriter for product description")</f>
        <v>Copywriter for product description</v>
      </c>
      <c r="E305" s="37" t="str">
        <f ca="1">IFERROR(__xludf.DUMMYFUNCTION("""COMPUTED_VALUE"""),"💎💎💎")</f>
        <v>💎💎💎</v>
      </c>
      <c r="F305" s="41" t="str">
        <f ca="1">IFERROR(__xludf.DUMMYFUNCTION("""COMPUTED_VALUE"""),"Marketing &amp; Advertising , Productivity , Sales , Copywriting , All")</f>
        <v>Marketing &amp; Advertising , Productivity , Sales , Copywriting , All</v>
      </c>
    </row>
    <row r="306" spans="1:6" ht="25" hidden="1">
      <c r="A306" s="35" t="str">
        <f ca="1">IFERROR(__xludf.DUMMYFUNCTION("""COMPUTED_VALUE"""),"Coqui")</f>
        <v>Coqui</v>
      </c>
      <c r="B306" s="37" t="str">
        <f ca="1">IFERROR(__xludf.DUMMYFUNCTION("""COMPUTED_VALUE"""),"Medium")</f>
        <v>Medium</v>
      </c>
      <c r="C306" s="39" t="str">
        <f ca="1">IFERROR(__xludf.DUMMYFUNCTION("""COMPUTED_VALUE"""),"coqui.ai")</f>
        <v>coqui.ai</v>
      </c>
      <c r="D306" s="40" t="str">
        <f ca="1">IFERROR(__xludf.DUMMYFUNCTION("""COMPUTED_VALUE"""),"Text-to-speech tool with human like emotion")</f>
        <v>Text-to-speech tool with human like emotion</v>
      </c>
      <c r="E306" s="37" t="str">
        <f ca="1">IFERROR(__xludf.DUMMYFUNCTION("""COMPUTED_VALUE"""),"🤩🤩🤩")</f>
        <v>🤩🤩🤩</v>
      </c>
      <c r="F306" s="41" t="str">
        <f ca="1">IFERROR(__xludf.DUMMYFUNCTION("""COMPUTED_VALUE"""),"Podcast &amp; Voice , Text-To-Speech &amp; Voice Modulation , All")</f>
        <v>Podcast &amp; Voice , Text-To-Speech &amp; Voice Modulation , All</v>
      </c>
    </row>
    <row r="307" spans="1:6" ht="25" hidden="1">
      <c r="A307" s="35" t="str">
        <f ca="1">IFERROR(__xludf.DUMMYFUNCTION("""COMPUTED_VALUE"""),"Correcto")</f>
        <v>Correcto</v>
      </c>
      <c r="B307" s="37" t="str">
        <f ca="1">IFERROR(__xludf.DUMMYFUNCTION("""COMPUTED_VALUE"""),"Low")</f>
        <v>Low</v>
      </c>
      <c r="C307" s="39" t="str">
        <f ca="1">IFERROR(__xludf.DUMMYFUNCTION("""COMPUTED_VALUE"""),"correcto.es")</f>
        <v>correcto.es</v>
      </c>
      <c r="D307" s="40" t="str">
        <f ca="1">IFERROR(__xludf.DUMMYFUNCTION("""COMPUTED_VALUE"""),"Correcto.es offers content creation in spanish")</f>
        <v>Correcto.es offers content creation in spanish</v>
      </c>
      <c r="E307" s="37" t="str">
        <f ca="1">IFERROR(__xludf.DUMMYFUNCTION("""COMPUTED_VALUE"""),"🤩🤩🤩🤩🤩")</f>
        <v>🤩🤩🤩🤩🤩</v>
      </c>
      <c r="F307" s="41" t="str">
        <f ca="1">IFERROR(__xludf.DUMMYFUNCTION("""COMPUTED_VALUE"""),"Copywriting , All")</f>
        <v>Copywriting , All</v>
      </c>
    </row>
    <row r="308" spans="1:6" ht="37.5" hidden="1">
      <c r="A308" s="35" t="str">
        <f ca="1">IFERROR(__xludf.DUMMYFUNCTION("""COMPUTED_VALUE"""),"Craiyon")</f>
        <v>Craiyon</v>
      </c>
      <c r="B308" s="37" t="str">
        <f ca="1">IFERROR(__xludf.DUMMYFUNCTION("""COMPUTED_VALUE"""),"Low")</f>
        <v>Low</v>
      </c>
      <c r="C308" s="39" t="str">
        <f ca="1">IFERROR(__xludf.DUMMYFUNCTION("""COMPUTED_VALUE"""),"craiyon.com")</f>
        <v>craiyon.com</v>
      </c>
      <c r="D308" s="40" t="str">
        <f ca="1">IFERROR(__xludf.DUMMYFUNCTION("""COMPUTED_VALUE"""),"Craiyon is a free AI-powered image generating tool that paints a new generation for the AI art.")</f>
        <v>Craiyon is a free AI-powered image generating tool that paints a new generation for the AI art.</v>
      </c>
      <c r="E308" s="37"/>
      <c r="F308" s="41"/>
    </row>
    <row r="309" spans="1:6" ht="25" hidden="1">
      <c r="A309" s="35" t="str">
        <f ca="1">IFERROR(__xludf.DUMMYFUNCTION("""COMPUTED_VALUE"""),"Cresta")</f>
        <v>Cresta</v>
      </c>
      <c r="B309" s="37" t="str">
        <f ca="1">IFERROR(__xludf.DUMMYFUNCTION("""COMPUTED_VALUE"""),"Low")</f>
        <v>Low</v>
      </c>
      <c r="C309" s="39" t="str">
        <f ca="1">IFERROR(__xludf.DUMMYFUNCTION("""COMPUTED_VALUE"""),"cresta.com")</f>
        <v>cresta.com</v>
      </c>
      <c r="D309" s="40" t="str">
        <f ca="1">IFERROR(__xludf.DUMMYFUNCTION("""COMPUTED_VALUE"""),"Support your lead generation with this AI for an ultimate sales closing")</f>
        <v>Support your lead generation with this AI for an ultimate sales closing</v>
      </c>
      <c r="E309" s="37" t="str">
        <f ca="1">IFERROR(__xludf.DUMMYFUNCTION("""COMPUTED_VALUE"""),"🤩")</f>
        <v>🤩</v>
      </c>
      <c r="F309" s="41" t="str">
        <f ca="1">IFERROR(__xludf.DUMMYFUNCTION("""COMPUTED_VALUE"""),"Tech Developer &amp; Programming , Sales , All")</f>
        <v>Tech Developer &amp; Programming , Sales , All</v>
      </c>
    </row>
    <row r="310" spans="1:6" ht="25" hidden="1">
      <c r="A310" s="35" t="str">
        <f ca="1">IFERROR(__xludf.DUMMYFUNCTION("""COMPUTED_VALUE"""),"CustomGPT")</f>
        <v>CustomGPT</v>
      </c>
      <c r="B310" s="37" t="str">
        <f ca="1">IFERROR(__xludf.DUMMYFUNCTION("""COMPUTED_VALUE"""),"Medium")</f>
        <v>Medium</v>
      </c>
      <c r="C310" s="39" t="str">
        <f ca="1">IFERROR(__xludf.DUMMYFUNCTION("""COMPUTED_VALUE"""),"customgpt.ai")</f>
        <v>customgpt.ai</v>
      </c>
      <c r="D310" s="40" t="str">
        <f ca="1">IFERROR(__xludf.DUMMYFUNCTION("""COMPUTED_VALUE"""),"Award-winning automated platform for natural language generation.")</f>
        <v>Award-winning automated platform for natural language generation.</v>
      </c>
      <c r="E310" s="37" t="str">
        <f ca="1">IFERROR(__xludf.DUMMYFUNCTION("""COMPUTED_VALUE"""),"🤩🤩🤩")</f>
        <v>🤩🤩🤩</v>
      </c>
      <c r="F310" s="41" t="str">
        <f ca="1">IFERROR(__xludf.DUMMYFUNCTION("""COMPUTED_VALUE"""),"Chat , Tech Developer &amp; Programming , All")</f>
        <v>Chat , Tech Developer &amp; Programming , All</v>
      </c>
    </row>
    <row r="311" spans="1:6" ht="50" hidden="1">
      <c r="A311" s="35" t="str">
        <f ca="1">IFERROR(__xludf.DUMMYFUNCTION("""COMPUTED_VALUE"""),"Dall-E2")</f>
        <v>Dall-E2</v>
      </c>
      <c r="B311" s="37" t="str">
        <f ca="1">IFERROR(__xludf.DUMMYFUNCTION("""COMPUTED_VALUE"""),"High")</f>
        <v>High</v>
      </c>
      <c r="C311" s="39" t="str">
        <f ca="1">IFERROR(__xludf.DUMMYFUNCTION("""COMPUTED_VALUE"""),"labs.openai.com")</f>
        <v>labs.openai.com</v>
      </c>
      <c r="D311" s="40" t="str">
        <f ca="1">IFERROR(__xludf.DUMMYFUNCTION("""COMPUTED_VALUE"""),"Latest advancements in artificial intelligence technology and transforming the way we perceive image generation.")</f>
        <v>Latest advancements in artificial intelligence technology and transforming the way we perceive image generation.</v>
      </c>
      <c r="E311" s="37"/>
      <c r="F311" s="41" t="str">
        <f ca="1">IFERROR(__xludf.DUMMYFUNCTION("""COMPUTED_VALUE"""),"Generate Art , Generate Design &amp; Presentation , Tech Developer &amp; Programming , All")</f>
        <v>Generate Art , Generate Design &amp; Presentation , Tech Developer &amp; Programming , All</v>
      </c>
    </row>
    <row r="312" spans="1:6" ht="25" hidden="1">
      <c r="A312" s="35" t="str">
        <f ca="1">IFERROR(__xludf.DUMMYFUNCTION("""COMPUTED_VALUE"""),"Ddevi")</f>
        <v>Ddevi</v>
      </c>
      <c r="B312" s="37" t="str">
        <f ca="1">IFERROR(__xludf.DUMMYFUNCTION("""COMPUTED_VALUE"""),"Medium")</f>
        <v>Medium</v>
      </c>
      <c r="C312" s="39" t="str">
        <f ca="1">IFERROR(__xludf.DUMMYFUNCTION("""COMPUTED_VALUE"""),"ddevi.com")</f>
        <v>ddevi.com</v>
      </c>
      <c r="D312" s="40" t="str">
        <f ca="1">IFERROR(__xludf.DUMMYFUNCTION("""COMPUTED_VALUE"""),"Automate lead monitoring, outreach, content and scheduling")</f>
        <v>Automate lead monitoring, outreach, content and scheduling</v>
      </c>
      <c r="E312" s="37" t="str">
        <f ca="1">IFERROR(__xludf.DUMMYFUNCTION("""COMPUTED_VALUE"""),"🤩🤩🤩🤩🤩")</f>
        <v>🤩🤩🤩🤩🤩</v>
      </c>
      <c r="F312" s="41" t="str">
        <f ca="1">IFERROR(__xludf.DUMMYFUNCTION("""COMPUTED_VALUE"""),"Generate Design &amp; Presentation , Sales , SEO &amp; Social Media , All")</f>
        <v>Generate Design &amp; Presentation , Sales , SEO &amp; Social Media , All</v>
      </c>
    </row>
    <row r="313" spans="1:6" ht="37.5" hidden="1">
      <c r="A313" s="35" t="str">
        <f ca="1">IFERROR(__xludf.DUMMYFUNCTION("""COMPUTED_VALUE"""),"Deciphr AI")</f>
        <v>Deciphr AI</v>
      </c>
      <c r="B313" s="37" t="str">
        <f ca="1">IFERROR(__xludf.DUMMYFUNCTION("""COMPUTED_VALUE"""),"Low")</f>
        <v>Low</v>
      </c>
      <c r="C313" s="39" t="str">
        <f ca="1">IFERROR(__xludf.DUMMYFUNCTION("""COMPUTED_VALUE"""),"deciphr.ai")</f>
        <v>deciphr.ai</v>
      </c>
      <c r="D313" s="40" t="str">
        <f ca="1">IFERROR(__xludf.DUMMYFUNCTION("""COMPUTED_VALUE"""),"Deciphr AI is an AI-driven platform that provides natural language understanding of videos and podcasts")</f>
        <v>Deciphr AI is an AI-driven platform that provides natural language understanding of videos and podcasts</v>
      </c>
      <c r="E313" s="37" t="str">
        <f ca="1">IFERROR(__xludf.DUMMYFUNCTION("""COMPUTED_VALUE"""),"🤩🤩🤩🤩🤩")</f>
        <v>🤩🤩🤩🤩🤩</v>
      </c>
      <c r="F313" s="41" t="str">
        <f ca="1">IFERROR(__xludf.DUMMYFUNCTION("""COMPUTED_VALUE"""),"Generate Design &amp; Presentation , Podcast &amp; Voice , All")</f>
        <v>Generate Design &amp; Presentation , Podcast &amp; Voice , All</v>
      </c>
    </row>
    <row r="314" spans="1:6" ht="37.5" hidden="1">
      <c r="A314" s="35" t="str">
        <f ca="1">IFERROR(__xludf.DUMMYFUNCTION("""COMPUTED_VALUE"""),"Deep AI Text-to-Image")</f>
        <v>Deep AI Text-to-Image</v>
      </c>
      <c r="B314" s="37" t="str">
        <f ca="1">IFERROR(__xludf.DUMMYFUNCTION("""COMPUTED_VALUE"""),"High")</f>
        <v>High</v>
      </c>
      <c r="C314" s="39" t="str">
        <f ca="1">IFERROR(__xludf.DUMMYFUNCTION("""COMPUTED_VALUE"""),"deepai.org")</f>
        <v>deepai.org</v>
      </c>
      <c r="D314" s="40" t="str">
        <f ca="1">IFERROR(__xludf.DUMMYFUNCTION("""COMPUTED_VALUE"""),"DeepAI Text-to-Image is an API that generates images based on text input using AI.")</f>
        <v>DeepAI Text-to-Image is an API that generates images based on text input using AI.</v>
      </c>
      <c r="E314" s="37" t="str">
        <f ca="1">IFERROR(__xludf.DUMMYFUNCTION("""COMPUTED_VALUE"""),"💎💎💎💎")</f>
        <v>💎💎💎💎</v>
      </c>
      <c r="F314" s="41" t="str">
        <f ca="1">IFERROR(__xludf.DUMMYFUNCTION("""COMPUTED_VALUE"""),"Generate Art , All")</f>
        <v>Generate Art , All</v>
      </c>
    </row>
    <row r="315" spans="1:6" ht="50" hidden="1">
      <c r="A315" s="35" t="str">
        <f ca="1">IFERROR(__xludf.DUMMYFUNCTION("""COMPUTED_VALUE"""),"Deep Dream Generator")</f>
        <v>Deep Dream Generator</v>
      </c>
      <c r="B315" s="37" t="str">
        <f ca="1">IFERROR(__xludf.DUMMYFUNCTION("""COMPUTED_VALUE"""),"Medium")</f>
        <v>Medium</v>
      </c>
      <c r="C315" s="39" t="str">
        <f ca="1">IFERROR(__xludf.DUMMYFUNCTION("""COMPUTED_VALUE"""),"deepdreamgenerator.com")</f>
        <v>deepdreamgenerator.com</v>
      </c>
      <c r="D315" s="40" t="str">
        <f ca="1">IFERROR(__xludf.DUMMYFUNCTION("""COMPUTED_VALUE"""),"Deep Dream Generator is an artificial intelligence-based platform that creates surreal, dream-like images from your photos.")</f>
        <v>Deep Dream Generator is an artificial intelligence-based platform that creates surreal, dream-like images from your photos.</v>
      </c>
      <c r="E315" s="37" t="str">
        <f ca="1">IFERROR(__xludf.DUMMYFUNCTION("""COMPUTED_VALUE"""),"🤩🤩🤩")</f>
        <v>🤩🤩🤩</v>
      </c>
      <c r="F315" s="41" t="str">
        <f ca="1">IFERROR(__xludf.DUMMYFUNCTION("""COMPUTED_VALUE"""),"Generate Art , All")</f>
        <v>Generate Art , All</v>
      </c>
    </row>
    <row r="316" spans="1:6" ht="62.5" hidden="1">
      <c r="A316" s="35" t="str">
        <f ca="1">IFERROR(__xludf.DUMMYFUNCTION("""COMPUTED_VALUE"""),"Deepai")</f>
        <v>Deepai</v>
      </c>
      <c r="B316" s="37" t="str">
        <f ca="1">IFERROR(__xludf.DUMMYFUNCTION("""COMPUTED_VALUE"""),"High")</f>
        <v>High</v>
      </c>
      <c r="C316" s="39" t="str">
        <f ca="1">IFERROR(__xludf.DUMMYFUNCTION("""COMPUTED_VALUE"""),"deepai.org")</f>
        <v>deepai.org</v>
      </c>
      <c r="D316" s="40" t="str">
        <f ca="1">IFERROR(__xludf.DUMMYFUNCTION("""COMPUTED_VALUE"""),"DeepAI is a platform of articially intelligent tools for naturally creative humans. DeepAI offers a suite of tools that use AI to enhance an individual's creativity.")</f>
        <v>DeepAI is a platform of articially intelligent tools for naturally creative humans. DeepAI offers a suite of tools that use AI to enhance an individual's creativity.</v>
      </c>
      <c r="E316" s="37"/>
      <c r="F316" s="41"/>
    </row>
    <row r="317" spans="1:6" ht="62.5" hidden="1">
      <c r="A317" s="35" t="str">
        <f ca="1">IFERROR(__xludf.DUMMYFUNCTION("""COMPUTED_VALUE"""),"DeepL Translate")</f>
        <v>DeepL Translate</v>
      </c>
      <c r="B317" s="37" t="str">
        <f ca="1">IFERROR(__xludf.DUMMYFUNCTION("""COMPUTED_VALUE"""),"High")</f>
        <v>High</v>
      </c>
      <c r="C317" s="39" t="str">
        <f ca="1">IFERROR(__xludf.DUMMYFUNCTION("""COMPUTED_VALUE"""),"deepl.com/translator")</f>
        <v>deepl.com/translator</v>
      </c>
      <c r="D317" s="40" t="str">
        <f ca="1">IFERROR(__xludf.DUMMYFUNCTION("""COMPUTED_VALUE"""),"DeepL Translate is an advanced artificial intelligence powered translation service offering high-quality translations for many languages.")</f>
        <v>DeepL Translate is an advanced artificial intelligence powered translation service offering high-quality translations for many languages.</v>
      </c>
      <c r="E317" s="37" t="str">
        <f ca="1">IFERROR(__xludf.DUMMYFUNCTION("""COMPUTED_VALUE"""),"🤩🤩🤩")</f>
        <v>🤩🤩🤩</v>
      </c>
      <c r="F317" s="41" t="str">
        <f ca="1">IFERROR(__xludf.DUMMYFUNCTION("""COMPUTED_VALUE"""),"Translation , All")</f>
        <v>Translation , All</v>
      </c>
    </row>
    <row r="318" spans="1:6" ht="12.5" hidden="1">
      <c r="A318" s="35" t="str">
        <f ca="1">IFERROR(__xludf.DUMMYFUNCTION("""COMPUTED_VALUE"""),"Deepmind")</f>
        <v>Deepmind</v>
      </c>
      <c r="B318" s="37" t="str">
        <f ca="1">IFERROR(__xludf.DUMMYFUNCTION("""COMPUTED_VALUE"""),"Low")</f>
        <v>Low</v>
      </c>
      <c r="C318" s="42"/>
      <c r="D318" s="40"/>
      <c r="E318" s="37"/>
      <c r="F318" s="41"/>
    </row>
    <row r="319" spans="1:6" ht="37.5" hidden="1">
      <c r="A319" s="35" t="str">
        <f ca="1">IFERROR(__xludf.DUMMYFUNCTION("""COMPUTED_VALUE"""),"Descript Overdub")</f>
        <v>Descript Overdub</v>
      </c>
      <c r="B319" s="37" t="str">
        <f ca="1">IFERROR(__xludf.DUMMYFUNCTION("""COMPUTED_VALUE"""),"Medium")</f>
        <v>Medium</v>
      </c>
      <c r="C319" s="39" t="str">
        <f ca="1">IFERROR(__xludf.DUMMYFUNCTION("""COMPUTED_VALUE"""),"descript.com/overdub")</f>
        <v>descript.com/overdub</v>
      </c>
      <c r="D319" s="40" t="str">
        <f ca="1">IFERROR(__xludf.DUMMYFUNCTION("""COMPUTED_VALUE"""),"With Descript, you can generate media that has your personal tone, intonation, and style.")</f>
        <v>With Descript, you can generate media that has your personal tone, intonation, and style.</v>
      </c>
      <c r="E319" s="37"/>
      <c r="F319" s="41" t="str">
        <f ca="1">IFERROR(__xludf.DUMMYFUNCTION("""COMPUTED_VALUE"""),"Generate Design &amp; Presentation , Marketing &amp; Advertising , Podcast &amp; Voice , Tech Developer &amp; Programming , Text-To-Speech &amp; Voice Modulation , Text-To-Video , All")</f>
        <v>Generate Design &amp; Presentation , Marketing &amp; Advertising , Podcast &amp; Voice , Tech Developer &amp; Programming , Text-To-Speech &amp; Voice Modulation , Text-To-Video , All</v>
      </c>
    </row>
    <row r="320" spans="1:6" ht="37.5" hidden="1">
      <c r="A320" s="35" t="str">
        <f ca="1">IFERROR(__xludf.DUMMYFUNCTION("""COMPUTED_VALUE"""),"Digital First AI")</f>
        <v>Digital First AI</v>
      </c>
      <c r="B320" s="37" t="str">
        <f ca="1">IFERROR(__xludf.DUMMYFUNCTION("""COMPUTED_VALUE"""),"Low")</f>
        <v>Low</v>
      </c>
      <c r="C320" s="39" t="str">
        <f ca="1">IFERROR(__xludf.DUMMYFUNCTION("""COMPUTED_VALUE"""),"digitalfirst.ai")</f>
        <v>digitalfirst.ai</v>
      </c>
      <c r="D320" s="40" t="str">
        <f ca="1">IFERROR(__xludf.DUMMYFUNCTION("""COMPUTED_VALUE"""),"Helps businesses create marketing content and automate business processes")</f>
        <v>Helps businesses create marketing content and automate business processes</v>
      </c>
      <c r="E320" s="37" t="str">
        <f ca="1">IFERROR(__xludf.DUMMYFUNCTION("""COMPUTED_VALUE"""),"💎💎")</f>
        <v>💎💎</v>
      </c>
      <c r="F320" s="41" t="str">
        <f ca="1">IFERROR(__xludf.DUMMYFUNCTION("""COMPUTED_VALUE"""),"Automation &amp; RPA , Generate Design &amp; Presentation , Marketing &amp; Advertising , All")</f>
        <v>Automation &amp; RPA , Generate Design &amp; Presentation , Marketing &amp; Advertising , All</v>
      </c>
    </row>
    <row r="321" spans="1:6" ht="25" hidden="1">
      <c r="A321" s="35" t="str">
        <f ca="1">IFERROR(__xludf.DUMMYFUNCTION("""COMPUTED_VALUE"""),"DocuChat")</f>
        <v>DocuChat</v>
      </c>
      <c r="B321" s="37" t="str">
        <f ca="1">IFERROR(__xludf.DUMMYFUNCTION("""COMPUTED_VALUE"""),"Low")</f>
        <v>Low</v>
      </c>
      <c r="C321" s="39" t="str">
        <f ca="1">IFERROR(__xludf.DUMMYFUNCTION("""COMPUTED_VALUE"""),"docuchat.io")</f>
        <v>docuchat.io</v>
      </c>
      <c r="D321" s="40" t="str">
        <f ca="1">IFERROR(__xludf.DUMMYFUNCTION("""COMPUTED_VALUE"""),"DocuChat is an AI tool that makes your document as basis of a chatbot")</f>
        <v>DocuChat is an AI tool that makes your document as basis of a chatbot</v>
      </c>
      <c r="E321" s="37" t="str">
        <f ca="1">IFERROR(__xludf.DUMMYFUNCTION("""COMPUTED_VALUE"""),"🤩🤩🤩")</f>
        <v>🤩🤩🤩</v>
      </c>
      <c r="F321" s="41" t="str">
        <f ca="1">IFERROR(__xludf.DUMMYFUNCTION("""COMPUTED_VALUE"""),"Chat , Customer Support , All")</f>
        <v>Chat , Customer Support , All</v>
      </c>
    </row>
    <row r="322" spans="1:6" ht="25" hidden="1">
      <c r="A322" s="35" t="str">
        <f ca="1">IFERROR(__xludf.DUMMYFUNCTION("""COMPUTED_VALUE"""),"DoNotPay")</f>
        <v>DoNotPay</v>
      </c>
      <c r="B322" s="37" t="str">
        <f ca="1">IFERROR(__xludf.DUMMYFUNCTION("""COMPUTED_VALUE"""),"Medium")</f>
        <v>Medium</v>
      </c>
      <c r="C322" s="39" t="str">
        <f ca="1">IFERROR(__xludf.DUMMYFUNCTION("""COMPUTED_VALUE"""),"donotpay.com")</f>
        <v>donotpay.com</v>
      </c>
      <c r="D322" s="40" t="str">
        <f ca="1">IFERROR(__xludf.DUMMYFUNCTION("""COMPUTED_VALUE"""),"Robot lawyer that provides free legal help to users worldwide.")</f>
        <v>Robot lawyer that provides free legal help to users worldwide.</v>
      </c>
      <c r="E322" s="37" t="str">
        <f ca="1">IFERROR(__xludf.DUMMYFUNCTION("""COMPUTED_VALUE"""),"💎💎💎")</f>
        <v>💎💎💎</v>
      </c>
      <c r="F322" s="41" t="str">
        <f ca="1">IFERROR(__xludf.DUMMYFUNCTION("""COMPUTED_VALUE"""),"Legal, Finance, &amp; Data Tools , All")</f>
        <v>Legal, Finance, &amp; Data Tools , All</v>
      </c>
    </row>
    <row r="323" spans="1:6" ht="62.5" hidden="1">
      <c r="A323" s="35" t="str">
        <f ca="1">IFERROR(__xludf.DUMMYFUNCTION("""COMPUTED_VALUE"""),"Dreamhouse AI")</f>
        <v>Dreamhouse AI</v>
      </c>
      <c r="B323" s="37" t="str">
        <f ca="1">IFERROR(__xludf.DUMMYFUNCTION("""COMPUTED_VALUE"""),"Low")</f>
        <v>Low</v>
      </c>
      <c r="C323" s="39" t="str">
        <f ca="1">IFERROR(__xludf.DUMMYFUNCTION("""COMPUTED_VALUE"""),"dreamhouseai.com")</f>
        <v>dreamhouseai.com</v>
      </c>
      <c r="D323" s="40" t="str">
        <f ca="1">IFERROR(__xludf.DUMMYFUNCTION("""COMPUTED_VALUE"""),"Dreamhouse AI is an AI-powered platform that helps people find their perfect home by providing personalized architectural recommendations and insights.")</f>
        <v>Dreamhouse AI is an AI-powered platform that helps people find their perfect home by providing personalized architectural recommendations and insights.</v>
      </c>
      <c r="E323" s="37" t="str">
        <f ca="1">IFERROR(__xludf.DUMMYFUNCTION("""COMPUTED_VALUE"""),"💎💎💎")</f>
        <v>💎💎💎</v>
      </c>
      <c r="F323" s="41" t="str">
        <f ca="1">IFERROR(__xludf.DUMMYFUNCTION("""COMPUTED_VALUE"""),"Generate Design &amp; Presentation , All")</f>
        <v>Generate Design &amp; Presentation , All</v>
      </c>
    </row>
    <row r="324" spans="1:6" ht="50" hidden="1">
      <c r="A324" s="35" t="str">
        <f ca="1">IFERROR(__xludf.DUMMYFUNCTION("""COMPUTED_VALUE"""),"Easy-Peasy")</f>
        <v>Easy-Peasy</v>
      </c>
      <c r="B324" s="37" t="str">
        <f ca="1">IFERROR(__xludf.DUMMYFUNCTION("""COMPUTED_VALUE"""),"Medium")</f>
        <v>Medium</v>
      </c>
      <c r="C324" s="39" t="str">
        <f ca="1">IFERROR(__xludf.DUMMYFUNCTION("""COMPUTED_VALUE"""),"easy-peasy.ai")</f>
        <v>easy-peasy.ai</v>
      </c>
      <c r="D324" s="40" t="str">
        <f ca="1">IFERROR(__xludf.DUMMYFUNCTION("""COMPUTED_VALUE"""),"AI assistant with 80+ built in templates that can be used for Image Crafting, Audio Generation, and AI Transcription.")</f>
        <v>AI assistant with 80+ built in templates that can be used for Image Crafting, Audio Generation, and AI Transcription.</v>
      </c>
      <c r="E324" s="37"/>
      <c r="F324" s="41" t="str">
        <f ca="1">IFERROR(__xludf.DUMMYFUNCTION("""COMPUTED_VALUE"""),"Platform , Podcast &amp; Voice , Productivity , All")</f>
        <v>Platform , Podcast &amp; Voice , Productivity , All</v>
      </c>
    </row>
    <row r="325" spans="1:6" ht="37.5" hidden="1">
      <c r="A325" s="35" t="str">
        <f ca="1">IFERROR(__xludf.DUMMYFUNCTION("""COMPUTED_VALUE"""),"Eightfold")</f>
        <v>Eightfold</v>
      </c>
      <c r="B325" s="37" t="str">
        <f ca="1">IFERROR(__xludf.DUMMYFUNCTION("""COMPUTED_VALUE"""),"High")</f>
        <v>High</v>
      </c>
      <c r="C325" s="39" t="str">
        <f ca="1">IFERROR(__xludf.DUMMYFUNCTION("""COMPUTED_VALUE"""),"eightfold.ai")</f>
        <v>eightfold.ai</v>
      </c>
      <c r="D325" s="40" t="str">
        <f ca="1">IFERROR(__xludf.DUMMYFUNCTION("""COMPUTED_VALUE"""),"AI tool for the human resource management to maximize teammates potential")</f>
        <v>AI tool for the human resource management to maximize teammates potential</v>
      </c>
      <c r="E325" s="37"/>
      <c r="F325" s="41" t="str">
        <f ca="1">IFERROR(__xludf.DUMMYFUNCTION("""COMPUTED_VALUE"""),"Education , Education &amp; Translation , Entertainment &amp; Self Improvement , Productivity , All")</f>
        <v>Education , Education &amp; Translation , Entertainment &amp; Self Improvement , Productivity , All</v>
      </c>
    </row>
    <row r="326" spans="1:6" ht="25" hidden="1">
      <c r="A326" s="35" t="str">
        <f ca="1">IFERROR(__xludf.DUMMYFUNCTION("""COMPUTED_VALUE"""),"Eilla AI")</f>
        <v>Eilla AI</v>
      </c>
      <c r="B326" s="37" t="str">
        <f ca="1">IFERROR(__xludf.DUMMYFUNCTION("""COMPUTED_VALUE"""),"Low")</f>
        <v>Low</v>
      </c>
      <c r="C326" s="39" t="str">
        <f ca="1">IFERROR(__xludf.DUMMYFUNCTION("""COMPUTED_VALUE"""),"eilla.ai")</f>
        <v>eilla.ai</v>
      </c>
      <c r="D326" s="40" t="str">
        <f ca="1">IFERROR(__xludf.DUMMYFUNCTION("""COMPUTED_VALUE"""),"Secure AI finance platform for you and your business")</f>
        <v>Secure AI finance platform for you and your business</v>
      </c>
      <c r="E326" s="37"/>
      <c r="F326" s="41" t="str">
        <f ca="1">IFERROR(__xludf.DUMMYFUNCTION("""COMPUTED_VALUE"""),"Generate Design &amp; Presentation , Legal, Finance, &amp; Data Tools , All")</f>
        <v>Generate Design &amp; Presentation , Legal, Finance, &amp; Data Tools , All</v>
      </c>
    </row>
    <row r="327" spans="1:6" ht="37.5" hidden="1">
      <c r="A327" s="35" t="str">
        <f ca="1">IFERROR(__xludf.DUMMYFUNCTION("""COMPUTED_VALUE"""),"Elai")</f>
        <v>Elai</v>
      </c>
      <c r="B327" s="37" t="str">
        <f ca="1">IFERROR(__xludf.DUMMYFUNCTION("""COMPUTED_VALUE"""),"Low")</f>
        <v>Low</v>
      </c>
      <c r="C327" s="39" t="str">
        <f ca="1">IFERROR(__xludf.DUMMYFUNCTION("""COMPUTED_VALUE"""),"elai.io")</f>
        <v>elai.io</v>
      </c>
      <c r="D327" s="40" t="str">
        <f ca="1">IFERROR(__xludf.DUMMYFUNCTION("""COMPUTED_VALUE"""),"Elai.io helps you create educational and marketing video content with AI-generated humans from plain text.")</f>
        <v>Elai.io helps you create educational and marketing video content with AI-generated humans from plain text.</v>
      </c>
      <c r="E327" s="37"/>
      <c r="F327" s="41"/>
    </row>
    <row r="328" spans="1:6" ht="25" hidden="1">
      <c r="A328" s="35" t="str">
        <f ca="1">IFERROR(__xludf.DUMMYFUNCTION("""COMPUTED_VALUE"""),"Elicit")</f>
        <v>Elicit</v>
      </c>
      <c r="B328" s="37" t="str">
        <f ca="1">IFERROR(__xludf.DUMMYFUNCTION("""COMPUTED_VALUE"""),"Medium")</f>
        <v>Medium</v>
      </c>
      <c r="C328" s="39" t="str">
        <f ca="1">IFERROR(__xludf.DUMMYFUNCTION("""COMPUTED_VALUE"""),"elicit.com")</f>
        <v>elicit.com</v>
      </c>
      <c r="D328" s="40" t="str">
        <f ca="1">IFERROR(__xludf.DUMMYFUNCTION("""COMPUTED_VALUE"""),"Offers a great and efficient way to do research")</f>
        <v>Offers a great and efficient way to do research</v>
      </c>
      <c r="E328" s="37" t="str">
        <f ca="1">IFERROR(__xludf.DUMMYFUNCTION("""COMPUTED_VALUE"""),"🤩🤩🤩")</f>
        <v>🤩🤩🤩</v>
      </c>
      <c r="F328" s="41" t="str">
        <f ca="1">IFERROR(__xludf.DUMMYFUNCTION("""COMPUTED_VALUE"""),"Education , Productivity , All")</f>
        <v>Education , Productivity , All</v>
      </c>
    </row>
    <row r="329" spans="1:6" ht="87.5" hidden="1">
      <c r="A329" s="35" t="str">
        <f ca="1">IFERROR(__xludf.DUMMYFUNCTION("""COMPUTED_VALUE"""),"Evokemusic")</f>
        <v>Evokemusic</v>
      </c>
      <c r="B329" s="37" t="str">
        <f ca="1">IFERROR(__xludf.DUMMYFUNCTION("""COMPUTED_VALUE"""),"Low")</f>
        <v>Low</v>
      </c>
      <c r="C329" s="39" t="str">
        <f ca="1">IFERROR(__xludf.DUMMYFUNCTION("""COMPUTED_VALUE"""),"evokemusic.ai")</f>
        <v>evokemusic.ai</v>
      </c>
      <c r="D329" s="40" t="str">
        <f ca="1">IFERROR(__xludf.DUMMYFUNCTION("""COMPUTED_VALUE"""),"Evoke Music is an AI-driven platform that offers a vast library of music tracks created using artificial intelligence. It's designed to cater to a wide range of users, from individual content creators to businesses and larger enterprises.")</f>
        <v>Evoke Music is an AI-driven platform that offers a vast library of music tracks created using artificial intelligence. It's designed to cater to a wide range of users, from individual content creators to businesses and larger enterprises.</v>
      </c>
      <c r="E329" s="37"/>
      <c r="F329" s="41"/>
    </row>
    <row r="330" spans="1:6" ht="25" hidden="1">
      <c r="A330" s="38" t="str">
        <f ca="1">IFERROR(__xludf.DUMMYFUNCTION("""COMPUTED_VALUE"""),"Fastoutreach.ai")</f>
        <v>Fastoutreach.ai</v>
      </c>
      <c r="B330" s="37" t="str">
        <f ca="1">IFERROR(__xludf.DUMMYFUNCTION("""COMPUTED_VALUE"""),"Low")</f>
        <v>Low</v>
      </c>
      <c r="C330" s="39" t="str">
        <f ca="1">IFERROR(__xludf.DUMMYFUNCTION("""COMPUTED_VALUE"""),"fastoutreach.ai")</f>
        <v>fastoutreach.ai</v>
      </c>
      <c r="D330" s="40" t="str">
        <f ca="1">IFERROR(__xludf.DUMMYFUNCTION("""COMPUTED_VALUE"""),"AI tool that generates personalized cold messages from a single URL")</f>
        <v>AI tool that generates personalized cold messages from a single URL</v>
      </c>
      <c r="E330" s="37"/>
      <c r="F330" s="41" t="str">
        <f ca="1">IFERROR(__xludf.DUMMYFUNCTION("""COMPUTED_VALUE"""),"Productivity , All")</f>
        <v>Productivity , All</v>
      </c>
    </row>
    <row r="331" spans="1:6" ht="12.5" hidden="1">
      <c r="A331" s="35" t="str">
        <f ca="1">IFERROR(__xludf.DUMMYFUNCTION("""COMPUTED_VALUE"""),"Fathom")</f>
        <v>Fathom</v>
      </c>
      <c r="B331" s="37" t="str">
        <f ca="1">IFERROR(__xludf.DUMMYFUNCTION("""COMPUTED_VALUE"""),"Medium")</f>
        <v>Medium</v>
      </c>
      <c r="C331" s="42" t="str">
        <f ca="1">IFERROR(__xludf.DUMMYFUNCTION("""COMPUTED_VALUE"""),"fathom.video")</f>
        <v>fathom.video</v>
      </c>
      <c r="D331" s="40" t="str">
        <f ca="1">IFERROR(__xludf.DUMMYFUNCTION("""COMPUTED_VALUE"""),"Transcribe your meetings faster")</f>
        <v>Transcribe your meetings faster</v>
      </c>
      <c r="E331" s="37"/>
      <c r="F331" s="41" t="str">
        <f ca="1">IFERROR(__xludf.DUMMYFUNCTION("""COMPUTED_VALUE"""),"Automation &amp; RPA , Education , Productivity , Text-To-Speech &amp; Voice Modulation , All")</f>
        <v>Automation &amp; RPA , Education , Productivity , Text-To-Speech &amp; Voice Modulation , All</v>
      </c>
    </row>
    <row r="332" spans="1:6" ht="37.5" hidden="1">
      <c r="A332" s="35" t="str">
        <f ca="1">IFERROR(__xludf.DUMMYFUNCTION("""COMPUTED_VALUE"""),"Filmora")</f>
        <v>Filmora</v>
      </c>
      <c r="B332" s="37" t="str">
        <f ca="1">IFERROR(__xludf.DUMMYFUNCTION("""COMPUTED_VALUE"""),"Medium")</f>
        <v>Medium</v>
      </c>
      <c r="C332" s="39" t="str">
        <f ca="1">IFERROR(__xludf.DUMMYFUNCTION("""COMPUTED_VALUE"""),"filmora.wondershare.net")</f>
        <v>filmora.wondershare.net</v>
      </c>
      <c r="D332" s="40" t="str">
        <f ca="1">IFERROR(__xludf.DUMMYFUNCTION("""COMPUTED_VALUE"""),"AI editing software that stretches audio, has audio denoise, auto reframe, and silence detection")</f>
        <v>AI editing software that stretches audio, has audio denoise, auto reframe, and silence detection</v>
      </c>
      <c r="E332" s="37" t="str">
        <f ca="1">IFERROR(__xludf.DUMMYFUNCTION("""COMPUTED_VALUE"""),"🤩🤩🤩")</f>
        <v>🤩🤩🤩</v>
      </c>
      <c r="F332" s="41" t="str">
        <f ca="1">IFERROR(__xludf.DUMMYFUNCTION("""COMPUTED_VALUE"""),"Text-To-Video , All")</f>
        <v>Text-To-Video , All</v>
      </c>
    </row>
    <row r="333" spans="1:6" ht="12.5" hidden="1">
      <c r="A333" s="35" t="str">
        <f ca="1">IFERROR(__xludf.DUMMYFUNCTION("""COMPUTED_VALUE"""),"Fireflies")</f>
        <v>Fireflies</v>
      </c>
      <c r="B333" s="37" t="str">
        <f ca="1">IFERROR(__xludf.DUMMYFUNCTION("""COMPUTED_VALUE"""),"Medium")</f>
        <v>Medium</v>
      </c>
      <c r="C333" s="39" t="str">
        <f ca="1">IFERROR(__xludf.DUMMYFUNCTION("""COMPUTED_VALUE"""),"fireflies.ai")</f>
        <v>fireflies.ai</v>
      </c>
      <c r="D333" s="40" t="str">
        <f ca="1">IFERROR(__xludf.DUMMYFUNCTION("""COMPUTED_VALUE"""),"Transcribe your meetings faster")</f>
        <v>Transcribe your meetings faster</v>
      </c>
      <c r="E333" s="37" t="str">
        <f ca="1">IFERROR(__xludf.DUMMYFUNCTION("""COMPUTED_VALUE"""),"🤩🤩🤩")</f>
        <v>🤩🤩🤩</v>
      </c>
      <c r="F333" s="41" t="str">
        <f ca="1">IFERROR(__xludf.DUMMYFUNCTION("""COMPUTED_VALUE"""),"Productivity , Tech Developer &amp; Programming , Copywriting , All")</f>
        <v>Productivity , Tech Developer &amp; Programming , Copywriting , All</v>
      </c>
    </row>
    <row r="334" spans="1:6" ht="87.5" hidden="1">
      <c r="A334" s="35" t="str">
        <f ca="1">IFERROR(__xludf.DUMMYFUNCTION("""COMPUTED_VALUE"""),"Flexclip")</f>
        <v>Flexclip</v>
      </c>
      <c r="B334" s="37" t="str">
        <f ca="1">IFERROR(__xludf.DUMMYFUNCTION("""COMPUTED_VALUE"""),"Low")</f>
        <v>Low</v>
      </c>
      <c r="C334" s="39" t="str">
        <f ca="1">IFERROR(__xludf.DUMMYFUNCTION("""COMPUTED_VALUE"""),"flexclip.com")</f>
        <v>flexclip.com</v>
      </c>
      <c r="D334" s="40" t="str">
        <f ca="1">IFERROR(__xludf.DUMMYFUNCTION("""COMPUTED_VALUE"""),"FlexClip is an AI-powered video maker that has revolutionized the way people create and share videos. This powerful tool uses advanced technology to help users create engaging videos in a matter of minutes.")</f>
        <v>FlexClip is an AI-powered video maker that has revolutionized the way people create and share videos. This powerful tool uses advanced technology to help users create engaging videos in a matter of minutes.</v>
      </c>
      <c r="E334" s="37"/>
      <c r="F334" s="41"/>
    </row>
    <row r="335" spans="1:6" ht="25" hidden="1">
      <c r="A335" s="35" t="str">
        <f ca="1">IFERROR(__xludf.DUMMYFUNCTION("""COMPUTED_VALUE"""),"FlowGPT")</f>
        <v>FlowGPT</v>
      </c>
      <c r="B335" s="37" t="str">
        <f ca="1">IFERROR(__xludf.DUMMYFUNCTION("""COMPUTED_VALUE"""),"High")</f>
        <v>High</v>
      </c>
      <c r="C335" s="39" t="str">
        <f ca="1">IFERROR(__xludf.DUMMYFUNCTION("""COMPUTED_VALUE"""),"flowgpt.com")</f>
        <v>flowgpt.com</v>
      </c>
      <c r="D335" s="40" t="str">
        <f ca="1">IFERROR(__xludf.DUMMYFUNCTION("""COMPUTED_VALUE"""),"FlowGPT is a natural language processing model for text generation.")</f>
        <v>FlowGPT is a natural language processing model for text generation.</v>
      </c>
      <c r="E335" s="37" t="str">
        <f ca="1">IFERROR(__xludf.DUMMYFUNCTION("""COMPUTED_VALUE"""),"🤩🤩🤩")</f>
        <v>🤩🤩🤩</v>
      </c>
      <c r="F335" s="41" t="str">
        <f ca="1">IFERROR(__xludf.DUMMYFUNCTION("""COMPUTED_VALUE"""),"Productivity , Tech Developer &amp; Programming , Prompt Assistance , All")</f>
        <v>Productivity , Tech Developer &amp; Programming , Prompt Assistance , All</v>
      </c>
    </row>
    <row r="336" spans="1:6" ht="25" hidden="1">
      <c r="A336" s="35" t="str">
        <f ca="1">IFERROR(__xludf.DUMMYFUNCTION("""COMPUTED_VALUE"""),"Free AI Detector")</f>
        <v>Free AI Detector</v>
      </c>
      <c r="B336" s="37" t="str">
        <f ca="1">IFERROR(__xludf.DUMMYFUNCTION("""COMPUTED_VALUE"""),"Medium")</f>
        <v>Medium</v>
      </c>
      <c r="C336" s="39" t="str">
        <f ca="1">IFERROR(__xludf.DUMMYFUNCTION("""COMPUTED_VALUE"""),"contentatscale.ai/ai-content-detector")</f>
        <v>contentatscale.ai/ai-content-detector</v>
      </c>
      <c r="D336" s="40" t="str">
        <f ca="1">IFERROR(__xludf.DUMMYFUNCTION("""COMPUTED_VALUE"""),"AI Detector for free content analysis and detection.")</f>
        <v>AI Detector for free content analysis and detection.</v>
      </c>
      <c r="E336" s="37" t="str">
        <f ca="1">IFERROR(__xludf.DUMMYFUNCTION("""COMPUTED_VALUE"""),"🤩🤩🤩")</f>
        <v>🤩🤩🤩</v>
      </c>
      <c r="F336" s="41" t="str">
        <f ca="1">IFERROR(__xludf.DUMMYFUNCTION("""COMPUTED_VALUE"""),"Tech Developer &amp; Programming , AI Detection , All")</f>
        <v>Tech Developer &amp; Programming , AI Detection , All</v>
      </c>
    </row>
    <row r="337" spans="1:6" ht="25" hidden="1">
      <c r="A337" s="35" t="str">
        <f ca="1">IFERROR(__xludf.DUMMYFUNCTION("""COMPUTED_VALUE"""),"Genei")</f>
        <v>Genei</v>
      </c>
      <c r="B337" s="37" t="str">
        <f ca="1">IFERROR(__xludf.DUMMYFUNCTION("""COMPUTED_VALUE"""),"Medium")</f>
        <v>Medium</v>
      </c>
      <c r="C337" s="39" t="str">
        <f ca="1">IFERROR(__xludf.DUMMYFUNCTION("""COMPUTED_VALUE"""),"genei.io")</f>
        <v>genei.io</v>
      </c>
      <c r="D337" s="40" t="str">
        <f ca="1">IFERROR(__xludf.DUMMYFUNCTION("""COMPUTED_VALUE"""),"Read faster and summarize content better.")</f>
        <v>Read faster and summarize content better.</v>
      </c>
      <c r="E337" s="37" t="str">
        <f ca="1">IFERROR(__xludf.DUMMYFUNCTION("""COMPUTED_VALUE"""),"💎")</f>
        <v>💎</v>
      </c>
      <c r="F337" s="41" t="str">
        <f ca="1">IFERROR(__xludf.DUMMYFUNCTION("""COMPUTED_VALUE"""),"Chat , Education , Education &amp; Translation , Productivity , All")</f>
        <v>Chat , Education , Education &amp; Translation , Productivity , All</v>
      </c>
    </row>
    <row r="338" spans="1:6" ht="25" hidden="1">
      <c r="A338" s="35" t="str">
        <f ca="1">IFERROR(__xludf.DUMMYFUNCTION("""COMPUTED_VALUE"""),"Glean")</f>
        <v>Glean</v>
      </c>
      <c r="B338" s="37" t="str">
        <f ca="1">IFERROR(__xludf.DUMMYFUNCTION("""COMPUTED_VALUE"""),"Low")</f>
        <v>Low</v>
      </c>
      <c r="C338" s="39" t="str">
        <f ca="1">IFERROR(__xludf.DUMMYFUNCTION("""COMPUTED_VALUE"""),"glean.ai")</f>
        <v>glean.ai</v>
      </c>
      <c r="D338" s="40" t="str">
        <f ca="1">IFERROR(__xludf.DUMMYFUNCTION("""COMPUTED_VALUE"""),"Empower your finance team and get reliable insight")</f>
        <v>Empower your finance team and get reliable insight</v>
      </c>
      <c r="E338" s="37" t="str">
        <f ca="1">IFERROR(__xludf.DUMMYFUNCTION("""COMPUTED_VALUE"""),"💎")</f>
        <v>💎</v>
      </c>
      <c r="F338" s="41" t="str">
        <f ca="1">IFERROR(__xludf.DUMMYFUNCTION("""COMPUTED_VALUE"""),"Legal, Finance, &amp; Data Tools , Tech Developer &amp; Programming , All")</f>
        <v>Legal, Finance, &amp; Data Tools , Tech Developer &amp; Programming , All</v>
      </c>
    </row>
    <row r="339" spans="1:6" ht="25" hidden="1">
      <c r="A339" s="35" t="str">
        <f ca="1">IFERROR(__xludf.DUMMYFUNCTION("""COMPUTED_VALUE"""),"Gong")</f>
        <v>Gong</v>
      </c>
      <c r="B339" s="37" t="str">
        <f ca="1">IFERROR(__xludf.DUMMYFUNCTION("""COMPUTED_VALUE"""),"Medium")</f>
        <v>Medium</v>
      </c>
      <c r="C339" s="39" t="str">
        <f ca="1">IFERROR(__xludf.DUMMYFUNCTION("""COMPUTED_VALUE"""),"gong.io")</f>
        <v>gong.io</v>
      </c>
      <c r="D339" s="40" t="str">
        <f ca="1">IFERROR(__xludf.DUMMYFUNCTION("""COMPUTED_VALUE"""),"Turn customer interactions to actionable data")</f>
        <v>Turn customer interactions to actionable data</v>
      </c>
      <c r="E339" s="37"/>
      <c r="F339" s="41" t="str">
        <f ca="1">IFERROR(__xludf.DUMMYFUNCTION("""COMPUTED_VALUE"""),"Chat , Productivity , Sales , Customer Support , All")</f>
        <v>Chat , Productivity , Sales , Customer Support , All</v>
      </c>
    </row>
    <row r="340" spans="1:6" ht="25" hidden="1">
      <c r="A340" s="35" t="str">
        <f ca="1">IFERROR(__xludf.DUMMYFUNCTION("""COMPUTED_VALUE"""),"Grammarly")</f>
        <v>Grammarly</v>
      </c>
      <c r="B340" s="37" t="str">
        <f ca="1">IFERROR(__xludf.DUMMYFUNCTION("""COMPUTED_VALUE"""),"High")</f>
        <v>High</v>
      </c>
      <c r="C340" s="39" t="str">
        <f ca="1">IFERROR(__xludf.DUMMYFUNCTION("""COMPUTED_VALUE"""),"grammarly.com")</f>
        <v>grammarly.com</v>
      </c>
      <c r="D340" s="40" t="str">
        <f ca="1">IFERROR(__xludf.DUMMYFUNCTION("""COMPUTED_VALUE"""),"Grammarly is an AI-powered writing assistant.")</f>
        <v>Grammarly is an AI-powered writing assistant.</v>
      </c>
      <c r="E340" s="37" t="str">
        <f ca="1">IFERROR(__xludf.DUMMYFUNCTION("""COMPUTED_VALUE"""),"🤩🤩🤩")</f>
        <v>🤩🤩🤩</v>
      </c>
      <c r="F340" s="41" t="str">
        <f ca="1">IFERROR(__xludf.DUMMYFUNCTION("""COMPUTED_VALUE"""),"Education , AI Detection , Copywriting , All")</f>
        <v>Education , AI Detection , Copywriting , All</v>
      </c>
    </row>
    <row r="341" spans="1:6" ht="75" hidden="1">
      <c r="A341" s="35" t="str">
        <f ca="1">IFERROR(__xludf.DUMMYFUNCTION("""COMPUTED_VALUE"""),"Gretel")</f>
        <v>Gretel</v>
      </c>
      <c r="B341" s="37" t="str">
        <f ca="1">IFERROR(__xludf.DUMMYFUNCTION("""COMPUTED_VALUE"""),"Medium")</f>
        <v>Medium</v>
      </c>
      <c r="C341" s="39" t="str">
        <f ca="1">IFERROR(__xludf.DUMMYFUNCTION("""COMPUTED_VALUE"""),"gretel.ai")</f>
        <v>gretel.ai</v>
      </c>
      <c r="D341" s="40" t="str">
        <f ca="1">IFERROR(__xludf.DUMMYFUNCTION("""COMPUTED_VALUE"""),"Gretel.ai is an innovative platform that provides state-of-the-art privacy-protecting solutions for developers and data scientists to build machine learning models while safeguarding confidential data.")</f>
        <v>Gretel.ai is an innovative platform that provides state-of-the-art privacy-protecting solutions for developers and data scientists to build machine learning models while safeguarding confidential data.</v>
      </c>
      <c r="E341" s="37" t="str">
        <f ca="1">IFERROR(__xludf.DUMMYFUNCTION("""COMPUTED_VALUE"""),"💎💎")</f>
        <v>💎💎</v>
      </c>
      <c r="F341" s="41" t="str">
        <f ca="1">IFERROR(__xludf.DUMMYFUNCTION("""COMPUTED_VALUE"""),"Tech Developer &amp; Programming , All")</f>
        <v>Tech Developer &amp; Programming , All</v>
      </c>
    </row>
    <row r="342" spans="1:6" ht="25" hidden="1">
      <c r="A342" s="35" t="str">
        <f ca="1">IFERROR(__xludf.DUMMYFUNCTION("""COMPUTED_VALUE"""),"Heygen")</f>
        <v>Heygen</v>
      </c>
      <c r="B342" s="37" t="str">
        <f ca="1">IFERROR(__xludf.DUMMYFUNCTION("""COMPUTED_VALUE"""),"High")</f>
        <v>High</v>
      </c>
      <c r="C342" s="39" t="str">
        <f ca="1">IFERROR(__xludf.DUMMYFUNCTION("""COMPUTED_VALUE"""),"heygen.com")</f>
        <v>heygen.com</v>
      </c>
      <c r="D342" s="40" t="str">
        <f ca="1">IFERROR(__xludf.DUMMYFUNCTION("""COMPUTED_VALUE"""),"Heygen is an advanced platform to create your AI spokesperson")</f>
        <v>Heygen is an advanced platform to create your AI spokesperson</v>
      </c>
      <c r="E342" s="37" t="str">
        <f ca="1">IFERROR(__xludf.DUMMYFUNCTION("""COMPUTED_VALUE"""),"🤩🤩🤩")</f>
        <v>🤩🤩🤩</v>
      </c>
      <c r="F342" s="41" t="str">
        <f ca="1">IFERROR(__xludf.DUMMYFUNCTION("""COMPUTED_VALUE"""),"Text-To-Video , All")</f>
        <v>Text-To-Video , All</v>
      </c>
    </row>
    <row r="343" spans="1:6" ht="75" hidden="1">
      <c r="A343" s="35" t="str">
        <f ca="1">IFERROR(__xludf.DUMMYFUNCTION("""COMPUTED_VALUE"""),"Hugging Face")</f>
        <v>Hugging Face</v>
      </c>
      <c r="B343" s="37" t="str">
        <f ca="1">IFERROR(__xludf.DUMMYFUNCTION("""COMPUTED_VALUE"""),"High")</f>
        <v>High</v>
      </c>
      <c r="C343" s="39" t="str">
        <f ca="1">IFERROR(__xludf.DUMMYFUNCTION("""COMPUTED_VALUE"""),"huggingface.co")</f>
        <v>huggingface.co</v>
      </c>
      <c r="D343" s="40" t="str">
        <f ca="1">IFERROR(__xludf.DUMMYFUNCTION("""COMPUTED_VALUE"""),"Hugging Face is an AI community that offers advanced NLP models and resources for developers to create conversational AI apps, with a simple interface and comprehensive guides to facilitate the process.")</f>
        <v>Hugging Face is an AI community that offers advanced NLP models and resources for developers to create conversational AI apps, with a simple interface and comprehensive guides to facilitate the process.</v>
      </c>
      <c r="E343" s="37"/>
      <c r="F343" s="41" t="str">
        <f ca="1">IFERROR(__xludf.DUMMYFUNCTION("""COMPUTED_VALUE"""),"Chat , Platform , Tech Developer &amp; Programming , All")</f>
        <v>Chat , Platform , Tech Developer &amp; Programming , All</v>
      </c>
    </row>
    <row r="344" spans="1:6" ht="50" hidden="1">
      <c r="A344" s="38" t="str">
        <f ca="1">IFERROR(__xludf.DUMMYFUNCTION("""COMPUTED_VALUE"""),"Humata.ai")</f>
        <v>Humata.ai</v>
      </c>
      <c r="B344" s="37" t="str">
        <f ca="1">IFERROR(__xludf.DUMMYFUNCTION("""COMPUTED_VALUE"""),"Medium")</f>
        <v>Medium</v>
      </c>
      <c r="C344" s="39" t="str">
        <f ca="1">IFERROR(__xludf.DUMMYFUNCTION("""COMPUTED_VALUE"""),"humata.ai")</f>
        <v>humata.ai</v>
      </c>
      <c r="D344" s="40" t="str">
        <f ca="1">IFERROR(__xludf.DUMMYFUNCTION("""COMPUTED_VALUE"""),"Summarizes long papers, answers hard questions about your files, and writes papers based on the provided file")</f>
        <v>Summarizes long papers, answers hard questions about your files, and writes papers based on the provided file</v>
      </c>
      <c r="E344" s="37" t="str">
        <f ca="1">IFERROR(__xludf.DUMMYFUNCTION("""COMPUTED_VALUE"""),"💎💎💎")</f>
        <v>💎💎💎</v>
      </c>
      <c r="F344" s="41" t="str">
        <f ca="1">IFERROR(__xludf.DUMMYFUNCTION("""COMPUTED_VALUE"""),"Tech Developer &amp; Programming , All")</f>
        <v>Tech Developer &amp; Programming , All</v>
      </c>
    </row>
    <row r="345" spans="1:6" ht="100" hidden="1">
      <c r="A345" s="35" t="str">
        <f ca="1">IFERROR(__xludf.DUMMYFUNCTION("""COMPUTED_VALUE"""),"Hypotenuse AI")</f>
        <v>Hypotenuse AI</v>
      </c>
      <c r="B345" s="37" t="str">
        <f ca="1">IFERROR(__xludf.DUMMYFUNCTION("""COMPUTED_VALUE"""),"Medium")</f>
        <v>Medium</v>
      </c>
      <c r="C345" s="39" t="str">
        <f ca="1">IFERROR(__xludf.DUMMYFUNCTION("""COMPUTED_VALUE"""),"hypotenuse.ai")</f>
        <v>hypotenuse.ai</v>
      </c>
      <c r="D345" s="40" t="str">
        <f ca="1">IFERROR(__xludf.DUMMYFUNCTION("""COMPUTED_VALUE"""),"Hypotenuse.ai is a revolutionary platform that offers businesses state-of-the-art AI-based tools to enhance their operations and increase profitability by utilizing advanced algorithms and predictive analytics to simplify processes and minimize expenses.")</f>
        <v>Hypotenuse.ai is a revolutionary platform that offers businesses state-of-the-art AI-based tools to enhance their operations and increase profitability by utilizing advanced algorithms and predictive analytics to simplify processes and minimize expenses.</v>
      </c>
      <c r="E345" s="37" t="str">
        <f ca="1">IFERROR(__xludf.DUMMYFUNCTION("""COMPUTED_VALUE"""),"🤩🤩🤩")</f>
        <v>🤩🤩🤩</v>
      </c>
      <c r="F345" s="41" t="str">
        <f ca="1">IFERROR(__xludf.DUMMYFUNCTION("""COMPUTED_VALUE"""),"Marketing &amp; Advertising , Tech Developer &amp; Programming , Sales , All")</f>
        <v>Marketing &amp; Advertising , Tech Developer &amp; Programming , Sales , All</v>
      </c>
    </row>
    <row r="346" spans="1:6" ht="37.5" hidden="1">
      <c r="A346" s="35" t="str">
        <f ca="1">IFERROR(__xludf.DUMMYFUNCTION("""COMPUTED_VALUE"""),"idomoo")</f>
        <v>idomoo</v>
      </c>
      <c r="B346" s="37" t="str">
        <f ca="1">IFERROR(__xludf.DUMMYFUNCTION("""COMPUTED_VALUE"""),"Medium")</f>
        <v>Medium</v>
      </c>
      <c r="C346" s="39" t="str">
        <f ca="1">IFERROR(__xludf.DUMMYFUNCTION("""COMPUTED_VALUE"""),"idomoo.com")</f>
        <v>idomoo.com</v>
      </c>
      <c r="D346" s="40" t="str">
        <f ca="1">IFERROR(__xludf.DUMMYFUNCTION("""COMPUTED_VALUE"""),"Lets you create a video via a simple chat conversation, easily edit it and then share it with the world.")</f>
        <v>Lets you create a video via a simple chat conversation, easily edit it and then share it with the world.</v>
      </c>
      <c r="E346" s="37" t="str">
        <f ca="1">IFERROR(__xludf.DUMMYFUNCTION("""COMPUTED_VALUE"""),"💎💎")</f>
        <v>💎💎</v>
      </c>
      <c r="F346" s="41" t="str">
        <f ca="1">IFERROR(__xludf.DUMMYFUNCTION("""COMPUTED_VALUE"""),"Chat , Legal, Finance, &amp; Data Tools , Text-To-Video , All")</f>
        <v>Chat , Legal, Finance, &amp; Data Tools , Text-To-Video , All</v>
      </c>
    </row>
    <row r="347" spans="1:6" ht="12.5" hidden="1">
      <c r="A347" s="35" t="str">
        <f ca="1">IFERROR(__xludf.DUMMYFUNCTION("""COMPUTED_VALUE"""),"Imagen")</f>
        <v>Imagen</v>
      </c>
      <c r="B347" s="37" t="str">
        <f ca="1">IFERROR(__xludf.DUMMYFUNCTION("""COMPUTED_VALUE"""),"Medium")</f>
        <v>Medium</v>
      </c>
      <c r="C347" s="39" t="str">
        <f ca="1">IFERROR(__xludf.DUMMYFUNCTION("""COMPUTED_VALUE"""),"imagen-ai.com")</f>
        <v>imagen-ai.com</v>
      </c>
      <c r="D347" s="40" t="str">
        <f ca="1">IFERROR(__xludf.DUMMYFUNCTION("""COMPUTED_VALUE"""),"Imagen improves any photo")</f>
        <v>Imagen improves any photo</v>
      </c>
      <c r="E347" s="37" t="str">
        <f ca="1">IFERROR(__xludf.DUMMYFUNCTION("""COMPUTED_VALUE"""),"🤩🤩🤩")</f>
        <v>🤩🤩🤩</v>
      </c>
      <c r="F347" s="41" t="str">
        <f ca="1">IFERROR(__xludf.DUMMYFUNCTION("""COMPUTED_VALUE"""),"Generate Art , All")</f>
        <v>Generate Art , All</v>
      </c>
    </row>
    <row r="348" spans="1:6" ht="37.5" hidden="1">
      <c r="A348" s="38" t="str">
        <f ca="1">IFERROR(__xludf.DUMMYFUNCTION("""COMPUTED_VALUE"""),"Instantly.ai")</f>
        <v>Instantly.ai</v>
      </c>
      <c r="B348" s="37" t="str">
        <f ca="1">IFERROR(__xludf.DUMMYFUNCTION("""COMPUTED_VALUE"""),"Medium")</f>
        <v>Medium</v>
      </c>
      <c r="C348" s="39" t="str">
        <f ca="1">IFERROR(__xludf.DUMMYFUNCTION("""COMPUTED_VALUE"""),"instantly.ai")</f>
        <v>instantly.ai</v>
      </c>
      <c r="D348" s="40" t="str">
        <f ca="1">IFERROR(__xludf.DUMMYFUNCTION("""COMPUTED_VALUE"""),"Scale your outreach campaigns with unlimited email sending accounts, unlimited warmup, and smart AI")</f>
        <v>Scale your outreach campaigns with unlimited email sending accounts, unlimited warmup, and smart AI</v>
      </c>
      <c r="E348" s="37"/>
      <c r="F348" s="41" t="str">
        <f ca="1">IFERROR(__xludf.DUMMYFUNCTION("""COMPUTED_VALUE"""),"Marketing &amp; Advertising , All")</f>
        <v>Marketing &amp; Advertising , All</v>
      </c>
    </row>
    <row r="349" spans="1:6" ht="25" hidden="1">
      <c r="A349" s="35" t="str">
        <f ca="1">IFERROR(__xludf.DUMMYFUNCTION("""COMPUTED_VALUE"""),"Inworld AI")</f>
        <v>Inworld AI</v>
      </c>
      <c r="B349" s="37" t="str">
        <f ca="1">IFERROR(__xludf.DUMMYFUNCTION("""COMPUTED_VALUE"""),"Medium")</f>
        <v>Medium</v>
      </c>
      <c r="C349" s="39" t="str">
        <f ca="1">IFERROR(__xludf.DUMMYFUNCTION("""COMPUTED_VALUE"""),"inworld.ai")</f>
        <v>inworld.ai</v>
      </c>
      <c r="D349" s="40" t="str">
        <f ca="1">IFERROR(__xludf.DUMMYFUNCTION("""COMPUTED_VALUE"""),"Inworld AI provides advanced AI-driven solutions for game enthusisats")</f>
        <v>Inworld AI provides advanced AI-driven solutions for game enthusisats</v>
      </c>
      <c r="E349" s="37" t="str">
        <f ca="1">IFERROR(__xludf.DUMMYFUNCTION("""COMPUTED_VALUE"""),"🤩🤩🤩")</f>
        <v>🤩🤩🤩</v>
      </c>
      <c r="F349" s="41" t="str">
        <f ca="1">IFERROR(__xludf.DUMMYFUNCTION("""COMPUTED_VALUE"""),"Entertainment &amp; Self Improvement , Tech Developer &amp; Programming , All")</f>
        <v>Entertainment &amp; Self Improvement , Tech Developer &amp; Programming , All</v>
      </c>
    </row>
    <row r="350" spans="1:6" ht="12.5" hidden="1">
      <c r="A350" s="35" t="str">
        <f ca="1">IFERROR(__xludf.DUMMYFUNCTION("""COMPUTED_VALUE"""),"Ironclad")</f>
        <v>Ironclad</v>
      </c>
      <c r="B350" s="37" t="str">
        <f ca="1">IFERROR(__xludf.DUMMYFUNCTION("""COMPUTED_VALUE"""),"Medium")</f>
        <v>Medium</v>
      </c>
      <c r="C350" s="39" t="str">
        <f ca="1">IFERROR(__xludf.DUMMYFUNCTION("""COMPUTED_VALUE"""),"ironcladapp.com")</f>
        <v>ironcladapp.com</v>
      </c>
      <c r="D350" s="40" t="str">
        <f ca="1">IFERROR(__xludf.DUMMYFUNCTION("""COMPUTED_VALUE"""),"AI for your legal team ")</f>
        <v xml:space="preserve">AI for your legal team </v>
      </c>
      <c r="E350" s="37"/>
      <c r="F350" s="41" t="str">
        <f ca="1">IFERROR(__xludf.DUMMYFUNCTION("""COMPUTED_VALUE"""),"Legal, Finance, &amp; Data Tools , Productivity , Tech Developer &amp; Programming , All")</f>
        <v>Legal, Finance, &amp; Data Tools , Productivity , Tech Developer &amp; Programming , All</v>
      </c>
    </row>
    <row r="351" spans="1:6" ht="50" hidden="1">
      <c r="A351" s="35" t="str">
        <f ca="1">IFERROR(__xludf.DUMMYFUNCTION("""COMPUTED_VALUE"""),"Jasper")</f>
        <v>Jasper</v>
      </c>
      <c r="B351" s="37" t="str">
        <f ca="1">IFERROR(__xludf.DUMMYFUNCTION("""COMPUTED_VALUE"""),"Low")</f>
        <v>Low</v>
      </c>
      <c r="C351" s="39" t="str">
        <f ca="1">IFERROR(__xludf.DUMMYFUNCTION("""COMPUTED_VALUE"""),"jasper.ai")</f>
        <v>jasper.ai</v>
      </c>
      <c r="D351" s="40" t="str">
        <f ca="1">IFERROR(__xludf.DUMMYFUNCTION("""COMPUTED_VALUE"""),"Jasper generates original, top-notch content suitable for blogs, marketing copy, and product descriptions by inputting basic information.")</f>
        <v>Jasper generates original, top-notch content suitable for blogs, marketing copy, and product descriptions by inputting basic information.</v>
      </c>
      <c r="E351" s="37"/>
      <c r="F351" s="41"/>
    </row>
    <row r="352" spans="1:6" ht="25" hidden="1">
      <c r="A352" s="35" t="str">
        <f ca="1">IFERROR(__xludf.DUMMYFUNCTION("""COMPUTED_VALUE"""),"Kaiber")</f>
        <v>Kaiber</v>
      </c>
      <c r="B352" s="37" t="str">
        <f ca="1">IFERROR(__xludf.DUMMYFUNCTION("""COMPUTED_VALUE"""),"Medium")</f>
        <v>Medium</v>
      </c>
      <c r="C352" s="39" t="str">
        <f ca="1">IFERROR(__xludf.DUMMYFUNCTION("""COMPUTED_VALUE"""),"kaiber.ai")</f>
        <v>kaiber.ai</v>
      </c>
      <c r="D352" s="40" t="str">
        <f ca="1">IFERROR(__xludf.DUMMYFUNCTION("""COMPUTED_VALUE"""),"Create videos smoothly using your own text and pictures")</f>
        <v>Create videos smoothly using your own text and pictures</v>
      </c>
      <c r="E352" s="37" t="str">
        <f ca="1">IFERROR(__xludf.DUMMYFUNCTION("""COMPUTED_VALUE"""),"💎💎")</f>
        <v>💎💎</v>
      </c>
      <c r="F352" s="41" t="str">
        <f ca="1">IFERROR(__xludf.DUMMYFUNCTION("""COMPUTED_VALUE"""),"Generate Design &amp; Presentation , Text-To-Video , All")</f>
        <v>Generate Design &amp; Presentation , Text-To-Video , All</v>
      </c>
    </row>
    <row r="353" spans="1:6" ht="25" hidden="1">
      <c r="A353" s="35" t="str">
        <f ca="1">IFERROR(__xludf.DUMMYFUNCTION("""COMPUTED_VALUE"""),"Krisp")</f>
        <v>Krisp</v>
      </c>
      <c r="B353" s="37" t="str">
        <f ca="1">IFERROR(__xludf.DUMMYFUNCTION("""COMPUTED_VALUE"""),"Medium")</f>
        <v>Medium</v>
      </c>
      <c r="C353" s="39" t="str">
        <f ca="1">IFERROR(__xludf.DUMMYFUNCTION("""COMPUTED_VALUE"""),"krisp.ai")</f>
        <v>krisp.ai</v>
      </c>
      <c r="D353" s="40" t="str">
        <f ca="1">IFERROR(__xludf.DUMMYFUNCTION("""COMPUTED_VALUE"""),"Krisp is an AI-powered noise-cancellation technology for audio.")</f>
        <v>Krisp is an AI-powered noise-cancellation technology for audio.</v>
      </c>
      <c r="E353" s="37" t="str">
        <f ca="1">IFERROR(__xludf.DUMMYFUNCTION("""COMPUTED_VALUE"""),"🤩🤩🤩")</f>
        <v>🤩🤩🤩</v>
      </c>
      <c r="F353" s="41" t="str">
        <f ca="1">IFERROR(__xludf.DUMMYFUNCTION("""COMPUTED_VALUE"""),"Podcast &amp; Voice , Tech Developer &amp; Programming , All")</f>
        <v>Podcast &amp; Voice , Tech Developer &amp; Programming , All</v>
      </c>
    </row>
    <row r="354" spans="1:6" ht="25" hidden="1">
      <c r="A354" s="35" t="str">
        <f ca="1">IFERROR(__xludf.DUMMYFUNCTION("""COMPUTED_VALUE"""),"Langotalk")</f>
        <v>Langotalk</v>
      </c>
      <c r="B354" s="37" t="str">
        <f ca="1">IFERROR(__xludf.DUMMYFUNCTION("""COMPUTED_VALUE"""),"Medium")</f>
        <v>Medium</v>
      </c>
      <c r="C354" s="39" t="str">
        <f ca="1">IFERROR(__xludf.DUMMYFUNCTION("""COMPUTED_VALUE"""),"langotalk.org")</f>
        <v>langotalk.org</v>
      </c>
      <c r="D354" s="40" t="str">
        <f ca="1">IFERROR(__xludf.DUMMYFUNCTION("""COMPUTED_VALUE"""),"Langotalk is a free language learning platform for global communication.")</f>
        <v>Langotalk is a free language learning platform for global communication.</v>
      </c>
      <c r="E354" s="37" t="str">
        <f ca="1">IFERROR(__xludf.DUMMYFUNCTION("""COMPUTED_VALUE"""),"💎💎💎")</f>
        <v>💎💎💎</v>
      </c>
      <c r="F354" s="41" t="str">
        <f ca="1">IFERROR(__xludf.DUMMYFUNCTION("""COMPUTED_VALUE"""),"Chat , Education , Tech Developer &amp; Programming , Translation , All")</f>
        <v>Chat , Education , Tech Developer &amp; Programming , Translation , All</v>
      </c>
    </row>
    <row r="355" spans="1:6" ht="75" hidden="1">
      <c r="A355" s="35" t="str">
        <f ca="1">IFERROR(__xludf.DUMMYFUNCTION("""COMPUTED_VALUE"""),"Lavender")</f>
        <v>Lavender</v>
      </c>
      <c r="B355" s="37" t="str">
        <f ca="1">IFERROR(__xludf.DUMMYFUNCTION("""COMPUTED_VALUE"""),"Low")</f>
        <v>Low</v>
      </c>
      <c r="C355" s="39" t="str">
        <f ca="1">IFERROR(__xludf.DUMMYFUNCTION("""COMPUTED_VALUE"""),"lavender.ai")</f>
        <v>lavender.ai</v>
      </c>
      <c r="D355" s="40" t="str">
        <f ca="1">IFERROR(__xludf.DUMMYFUNCTION("""COMPUTED_VALUE"""),"Lavender.ai provides businesses with state-of-the-art artificial intelligence solutions to enhance funnel by automating customer interactions and delivering personalized and efficient support in emails.")</f>
        <v>Lavender.ai provides businesses with state-of-the-art artificial intelligence solutions to enhance funnel by automating customer interactions and delivering personalized and efficient support in emails.</v>
      </c>
      <c r="E355" s="37" t="str">
        <f ca="1">IFERROR(__xludf.DUMMYFUNCTION("""COMPUTED_VALUE"""),"🤩🤩🤩🤩🤩")</f>
        <v>🤩🤩🤩🤩🤩</v>
      </c>
      <c r="F355" s="41" t="str">
        <f ca="1">IFERROR(__xludf.DUMMYFUNCTION("""COMPUTED_VALUE"""),"Marketing &amp; Advertising , Sales , All")</f>
        <v>Marketing &amp; Advertising , Sales , All</v>
      </c>
    </row>
    <row r="356" spans="1:6" ht="37.5" hidden="1">
      <c r="A356" s="35" t="str">
        <f ca="1">IFERROR(__xludf.DUMMYFUNCTION("""COMPUTED_VALUE"""),"Lensa")</f>
        <v>Lensa</v>
      </c>
      <c r="B356" s="37" t="str">
        <f ca="1">IFERROR(__xludf.DUMMYFUNCTION("""COMPUTED_VALUE"""),"Medium")</f>
        <v>Medium</v>
      </c>
      <c r="C356" s="39" t="str">
        <f ca="1">IFERROR(__xludf.DUMMYFUNCTION("""COMPUTED_VALUE"""),"prisma-ai.com")</f>
        <v>prisma-ai.com</v>
      </c>
      <c r="D356" s="40" t="str">
        <f ca="1">IFERROR(__xludf.DUMMYFUNCTION("""COMPUTED_VALUE"""),"This editing software enables users to create stunning visuals in a fraction of the time.")</f>
        <v>This editing software enables users to create stunning visuals in a fraction of the time.</v>
      </c>
      <c r="E356" s="37" t="str">
        <f ca="1">IFERROR(__xludf.DUMMYFUNCTION("""COMPUTED_VALUE"""),"🤩🤩🤩")</f>
        <v>🤩🤩🤩</v>
      </c>
      <c r="F356" s="41" t="str">
        <f ca="1">IFERROR(__xludf.DUMMYFUNCTION("""COMPUTED_VALUE"""),"Generate Design &amp; Presentation , Marketing &amp; Advertising , Text-To-Video , All")</f>
        <v>Generate Design &amp; Presentation , Marketing &amp; Advertising , Text-To-Video , All</v>
      </c>
    </row>
    <row r="357" spans="1:6" ht="62.5" hidden="1">
      <c r="A357" s="35" t="str">
        <f ca="1">IFERROR(__xludf.DUMMYFUNCTION("""COMPUTED_VALUE"""),"Leonardo")</f>
        <v>Leonardo</v>
      </c>
      <c r="B357" s="37" t="str">
        <f ca="1">IFERROR(__xludf.DUMMYFUNCTION("""COMPUTED_VALUE"""),"Low")</f>
        <v>Low</v>
      </c>
      <c r="C357" s="39" t="str">
        <f ca="1">IFERROR(__xludf.DUMMYFUNCTION("""COMPUTED_VALUE"""),"leonardo.ai")</f>
        <v>leonardo.ai</v>
      </c>
      <c r="D357" s="40" t="str">
        <f ca="1">IFERROR(__xludf.DUMMYFUNCTION("""COMPUTED_VALUE"""),"Generate mesmerizing visual art pieces in a few seconds and train your own model using generative AI training data to create better visual assets.")</f>
        <v>Generate mesmerizing visual art pieces in a few seconds and train your own model using generative AI training data to create better visual assets.</v>
      </c>
      <c r="E357" s="37"/>
      <c r="F357" s="41"/>
    </row>
    <row r="358" spans="1:6" ht="75" hidden="1">
      <c r="A358" s="35" t="str">
        <f ca="1">IFERROR(__xludf.DUMMYFUNCTION("""COMPUTED_VALUE"""),"Let's Enhance. io")</f>
        <v>Let's Enhance. io</v>
      </c>
      <c r="B358" s="37" t="str">
        <f ca="1">IFERROR(__xludf.DUMMYFUNCTION("""COMPUTED_VALUE"""),"Medium")</f>
        <v>Medium</v>
      </c>
      <c r="C358" s="39" t="str">
        <f ca="1">IFERROR(__xludf.DUMMYFUNCTION("""COMPUTED_VALUE"""),"letsenhance.io")</f>
        <v>letsenhance.io</v>
      </c>
      <c r="D358" s="40" t="str">
        <f ca="1">IFERROR(__xludf.DUMMYFUNCTION("""COMPUTED_VALUE"""),"Let's Enhance is an online tool that utilizes advanced AI algorithms to enhance and upscale your photos, resulting in improved image quality, noise reduction, and enhanced colors and details.")</f>
        <v>Let's Enhance is an online tool that utilizes advanced AI algorithms to enhance and upscale your photos, resulting in improved image quality, noise reduction, and enhanced colors and details.</v>
      </c>
      <c r="E358" s="37" t="str">
        <f ca="1">IFERROR(__xludf.DUMMYFUNCTION("""COMPUTED_VALUE"""),"🤩🤩🤩")</f>
        <v>🤩🤩🤩</v>
      </c>
      <c r="F358" s="41" t="str">
        <f ca="1">IFERROR(__xludf.DUMMYFUNCTION("""COMPUTED_VALUE"""),"Generate Art , Generate Design &amp; Presentation , All")</f>
        <v>Generate Art , Generate Design &amp; Presentation , All</v>
      </c>
    </row>
    <row r="359" spans="1:6" ht="75" hidden="1">
      <c r="A359" s="35" t="str">
        <f ca="1">IFERROR(__xludf.DUMMYFUNCTION("""COMPUTED_VALUE"""),"Listnr")</f>
        <v>Listnr</v>
      </c>
      <c r="B359" s="37" t="str">
        <f ca="1">IFERROR(__xludf.DUMMYFUNCTION("""COMPUTED_VALUE"""),"Low")</f>
        <v>Low</v>
      </c>
      <c r="C359" s="39" t="str">
        <f ca="1">IFERROR(__xludf.DUMMYFUNCTION("""COMPUTED_VALUE"""),"listnr.ai")</f>
        <v>listnr.ai</v>
      </c>
      <c r="D359" s="40" t="str">
        <f ca="1">IFERROR(__xludf.DUMMYFUNCTION("""COMPUTED_VALUE"""),"Listnr, a cutting-edge AI voice generator, helps you create and export your high-quality AI audio in less than a minute. It offers a library of over 900 voices in 142 different languages.")</f>
        <v>Listnr, a cutting-edge AI voice generator, helps you create and export your high-quality AI audio in less than a minute. It offers a library of over 900 voices in 142 different languages.</v>
      </c>
      <c r="E359" s="37"/>
      <c r="F359" s="41"/>
    </row>
    <row r="360" spans="1:6" ht="37.5" hidden="1">
      <c r="A360" s="35" t="str">
        <f ca="1">IFERROR(__xludf.DUMMYFUNCTION("""COMPUTED_VALUE"""),"LiveReacting")</f>
        <v>LiveReacting</v>
      </c>
      <c r="B360" s="37" t="str">
        <f ca="1">IFERROR(__xludf.DUMMYFUNCTION("""COMPUTED_VALUE"""),"Low")</f>
        <v>Low</v>
      </c>
      <c r="C360" s="39" t="str">
        <f ca="1">IFERROR(__xludf.DUMMYFUNCTION("""COMPUTED_VALUE"""),"livereacting.com")</f>
        <v>livereacting.com</v>
      </c>
      <c r="D360" s="40" t="str">
        <f ca="1">IFERROR(__xludf.DUMMYFUNCTION("""COMPUTED_VALUE"""),"A comprehensive platform that allows an AI to have audience engagement in your livestream")</f>
        <v>A comprehensive platform that allows an AI to have audience engagement in your livestream</v>
      </c>
      <c r="E360" s="37"/>
      <c r="F360" s="41"/>
    </row>
    <row r="361" spans="1:6" ht="37.5" hidden="1">
      <c r="A361" s="35" t="str">
        <f ca="1">IFERROR(__xludf.DUMMYFUNCTION("""COMPUTED_VALUE"""),"lnworld")</f>
        <v>lnworld</v>
      </c>
      <c r="B361" s="37" t="str">
        <f ca="1">IFERROR(__xludf.DUMMYFUNCTION("""COMPUTED_VALUE"""),"Medium")</f>
        <v>Medium</v>
      </c>
      <c r="C361" s="39" t="str">
        <f ca="1">IFERROR(__xludf.DUMMYFUNCTION("""COMPUTED_VALUE"""),"inworld.ai")</f>
        <v>inworld.ai</v>
      </c>
      <c r="D361" s="40" t="str">
        <f ca="1">IFERROR(__xludf.DUMMYFUNCTION("""COMPUTED_VALUE"""),"Make ingame NPCs more human like increasing player engagement and immersion.")</f>
        <v>Make ingame NPCs more human like increasing player engagement and immersion.</v>
      </c>
      <c r="E361" s="37"/>
      <c r="F361" s="41" t="str">
        <f ca="1">IFERROR(__xludf.DUMMYFUNCTION("""COMPUTED_VALUE"""),"Chat , Entertainment &amp; Self Improvement , All")</f>
        <v>Chat , Entertainment &amp; Self Improvement , All</v>
      </c>
    </row>
    <row r="362" spans="1:6" ht="62.5" hidden="1">
      <c r="A362" s="35" t="str">
        <f ca="1">IFERROR(__xludf.DUMMYFUNCTION("""COMPUTED_VALUE"""),"Logoai")</f>
        <v>Logoai</v>
      </c>
      <c r="B362" s="37" t="str">
        <f ca="1">IFERROR(__xludf.DUMMYFUNCTION("""COMPUTED_VALUE"""),"Low")</f>
        <v>Low</v>
      </c>
      <c r="C362" s="39" t="str">
        <f ca="1">IFERROR(__xludf.DUMMYFUNCTION("""COMPUTED_VALUE"""),"logoai.com")</f>
        <v>logoai.com</v>
      </c>
      <c r="D362" s="40" t="str">
        <f ca="1">IFERROR(__xludf.DUMMYFUNCTION("""COMPUTED_VALUE"""),"LogoAI is a brand building platform that can help you create professional logos, design matching identities, and automate brand promotion with on-brand social media content.")</f>
        <v>LogoAI is a brand building platform that can help you create professional logos, design matching identities, and automate brand promotion with on-brand social media content.</v>
      </c>
      <c r="E362" s="37"/>
      <c r="F362" s="41"/>
    </row>
    <row r="363" spans="1:6" ht="37.5" hidden="1">
      <c r="A363" s="35" t="str">
        <f ca="1">IFERROR(__xludf.DUMMYFUNCTION("""COMPUTED_VALUE"""),"Looka")</f>
        <v>Looka</v>
      </c>
      <c r="B363" s="37" t="str">
        <f ca="1">IFERROR(__xludf.DUMMYFUNCTION("""COMPUTED_VALUE"""),"High")</f>
        <v>High</v>
      </c>
      <c r="C363" s="39" t="str">
        <f ca="1">IFERROR(__xludf.DUMMYFUNCTION("""COMPUTED_VALUE"""),"looka.com")</f>
        <v>looka.com</v>
      </c>
      <c r="D363" s="40" t="str">
        <f ca="1">IFERROR(__xludf.DUMMYFUNCTION("""COMPUTED_VALUE"""),"Looka is a personal designer. It makes logos in minutes and brings your branding to life")</f>
        <v>Looka is a personal designer. It makes logos in minutes and brings your branding to life</v>
      </c>
      <c r="E363" s="37" t="str">
        <f ca="1">IFERROR(__xludf.DUMMYFUNCTION("""COMPUTED_VALUE"""),"💎💎💎")</f>
        <v>💎💎💎</v>
      </c>
      <c r="F363" s="41" t="str">
        <f ca="1">IFERROR(__xludf.DUMMYFUNCTION("""COMPUTED_VALUE"""),"Generate Design &amp; Presentation , All")</f>
        <v>Generate Design &amp; Presentation , All</v>
      </c>
    </row>
    <row r="364" spans="1:6" ht="112.5" hidden="1">
      <c r="A364" s="35" t="str">
        <f ca="1">IFERROR(__xludf.DUMMYFUNCTION("""COMPUTED_VALUE"""),"Lovo")</f>
        <v>Lovo</v>
      </c>
      <c r="B364" s="37" t="str">
        <f ca="1">IFERROR(__xludf.DUMMYFUNCTION("""COMPUTED_VALUE"""),"Low")</f>
        <v>Low</v>
      </c>
      <c r="C364" s="39" t="str">
        <f ca="1">IFERROR(__xludf.DUMMYFUNCTION("""COMPUTED_VALUE"""),"lovo.ai")</f>
        <v>lovo.ai</v>
      </c>
      <c r="D364" s="40" t="str">
        <f ca="1">IFERROR(__xludf.DUMMYFUNCTION("""COMPUTED_VALUE"""),"Lovo.ai is an AI-powered human-like and realistic voices content creator. Lovo AI offers the unique ability to create custom voices that fit your brand, project, or content seamlessly. With Lovo Studio, you can craft AI-generated voices that sound like yo"&amp;"u or any voice talent you desire.")</f>
        <v>Lovo.ai is an AI-powered human-like and realistic voices content creator. Lovo AI offers the unique ability to create custom voices that fit your brand, project, or content seamlessly. With Lovo Studio, you can craft AI-generated voices that sound like you or any voice talent you desire.</v>
      </c>
      <c r="E364" s="37"/>
      <c r="F364" s="41"/>
    </row>
    <row r="365" spans="1:6" ht="112.5" hidden="1">
      <c r="A365" s="35" t="str">
        <f ca="1">IFERROR(__xludf.DUMMYFUNCTION("""COMPUTED_VALUE"""),"Lumen5")</f>
        <v>Lumen5</v>
      </c>
      <c r="B365" s="37" t="str">
        <f ca="1">IFERROR(__xludf.DUMMYFUNCTION("""COMPUTED_VALUE"""),"Low")</f>
        <v>Low</v>
      </c>
      <c r="C365" s="39" t="str">
        <f ca="1">IFERROR(__xludf.DUMMYFUNCTION("""COMPUTED_VALUE"""),"lumen5.com")</f>
        <v>lumen5.com</v>
      </c>
      <c r="D365" s="40" t="str">
        <f ca="1">IFERROR(__xludf.DUMMYFUNCTION("""COMPUTED_VALUE"""),"Lumen5 will summarize your blog post and use A.I. to match each scene with relevant stock footage. The timing of each scene is algorithmically determined based on average reading speed. Text positioning and scene compositions are calculated to produce the"&amp;" best visual output.")</f>
        <v>Lumen5 will summarize your blog post and use A.I. to match each scene with relevant stock footage. The timing of each scene is algorithmically determined based on average reading speed. Text positioning and scene compositions are calculated to produce the best visual output.</v>
      </c>
      <c r="E365" s="37"/>
      <c r="F365" s="41"/>
    </row>
    <row r="366" spans="1:6" ht="50" hidden="1">
      <c r="A366" s="35" t="str">
        <f ca="1">IFERROR(__xludf.DUMMYFUNCTION("""COMPUTED_VALUE"""),"Luna")</f>
        <v>Luna</v>
      </c>
      <c r="B366" s="37" t="str">
        <f ca="1">IFERROR(__xludf.DUMMYFUNCTION("""COMPUTED_VALUE"""),"Low")</f>
        <v>Low</v>
      </c>
      <c r="C366" s="39" t="str">
        <f ca="1">IFERROR(__xludf.DUMMYFUNCTION("""COMPUTED_VALUE"""),"luna.ai")</f>
        <v>luna.ai</v>
      </c>
      <c r="D366" s="40" t="str">
        <f ca="1">IFERROR(__xludf.DUMMYFUNCTION("""COMPUTED_VALUE"""),"Luna’s AI revolutionizes the way you find leads and engage with them by suggesting highly personalized emails that get results.")</f>
        <v>Luna’s AI revolutionizes the way you find leads and engage with them by suggesting highly personalized emails that get results.</v>
      </c>
      <c r="E366" s="37" t="str">
        <f ca="1">IFERROR(__xludf.DUMMYFUNCTION("""COMPUTED_VALUE"""),"💎💎💎💎")</f>
        <v>💎💎💎💎</v>
      </c>
      <c r="F366" s="41" t="str">
        <f ca="1">IFERROR(__xludf.DUMMYFUNCTION("""COMPUTED_VALUE"""),"Tech Developer &amp; Programming , All")</f>
        <v>Tech Developer &amp; Programming , All</v>
      </c>
    </row>
    <row r="367" spans="1:6" ht="50" hidden="1">
      <c r="A367" s="35" t="str">
        <f ca="1">IFERROR(__xludf.DUMMYFUNCTION("""COMPUTED_VALUE"""),"Lyne")</f>
        <v>Lyne</v>
      </c>
      <c r="B367" s="37" t="str">
        <f ca="1">IFERROR(__xludf.DUMMYFUNCTION("""COMPUTED_VALUE"""),"Low")</f>
        <v>Low</v>
      </c>
      <c r="C367" s="39" t="str">
        <f ca="1">IFERROR(__xludf.DUMMYFUNCTION("""COMPUTED_VALUE"""),"lyne.ai")</f>
        <v>lyne.ai</v>
      </c>
      <c r="D367" s="40" t="str">
        <f ca="1">IFERROR(__xludf.DUMMYFUNCTION("""COMPUTED_VALUE"""),"Streamline operations, enhance customer satisfaction, and boost efficiency through its sophisticated technology.")</f>
        <v>Streamline operations, enhance customer satisfaction, and boost efficiency through its sophisticated technology.</v>
      </c>
      <c r="E367" s="37" t="str">
        <f ca="1">IFERROR(__xludf.DUMMYFUNCTION("""COMPUTED_VALUE"""),"🤩🤩🤩")</f>
        <v>🤩🤩🤩</v>
      </c>
      <c r="F367" s="41" t="str">
        <f ca="1">IFERROR(__xludf.DUMMYFUNCTION("""COMPUTED_VALUE"""),"Removed")</f>
        <v>Removed</v>
      </c>
    </row>
    <row r="368" spans="1:6" ht="50" hidden="1">
      <c r="A368" s="35" t="str">
        <f ca="1">IFERROR(__xludf.DUMMYFUNCTION("""COMPUTED_VALUE"""),"MadgicX")</f>
        <v>MadgicX</v>
      </c>
      <c r="B368" s="37" t="str">
        <f ca="1">IFERROR(__xludf.DUMMYFUNCTION("""COMPUTED_VALUE"""),"Medium")</f>
        <v>Medium</v>
      </c>
      <c r="C368" s="39" t="str">
        <f ca="1">IFERROR(__xludf.DUMMYFUNCTION("""COMPUTED_VALUE"""),"madgicx.com")</f>
        <v>madgicx.com</v>
      </c>
      <c r="D368" s="40" t="str">
        <f ca="1">IFERROR(__xludf.DUMMYFUNCTION("""COMPUTED_VALUE"""),"Ad performance tool that maximizes ad spend by focusing on ad optimization with instant audits, and advanced tracking and automation")</f>
        <v>Ad performance tool that maximizes ad spend by focusing on ad optimization with instant audits, and advanced tracking and automation</v>
      </c>
      <c r="E368" s="37" t="str">
        <f ca="1">IFERROR(__xludf.DUMMYFUNCTION("""COMPUTED_VALUE"""),"💎💎💎💎")</f>
        <v>💎💎💎💎</v>
      </c>
      <c r="F368" s="41" t="str">
        <f ca="1">IFERROR(__xludf.DUMMYFUNCTION("""COMPUTED_VALUE"""),"Automation &amp; RPA , Generate Design &amp; Presentation , All")</f>
        <v>Automation &amp; RPA , Generate Design &amp; Presentation , All</v>
      </c>
    </row>
    <row r="369" spans="1:6" ht="25" hidden="1">
      <c r="A369" s="35" t="str">
        <f ca="1">IFERROR(__xludf.DUMMYFUNCTION("""COMPUTED_VALUE"""),"MakeLogoAI")</f>
        <v>MakeLogoAI</v>
      </c>
      <c r="B369" s="37" t="str">
        <f ca="1">IFERROR(__xludf.DUMMYFUNCTION("""COMPUTED_VALUE"""),"Low")</f>
        <v>Low</v>
      </c>
      <c r="C369" s="39" t="str">
        <f ca="1">IFERROR(__xludf.DUMMYFUNCTION("""COMPUTED_VALUE"""),"makelogoai.com")</f>
        <v>makelogoai.com</v>
      </c>
      <c r="D369" s="40" t="str">
        <f ca="1">IFERROR(__xludf.DUMMYFUNCTION("""COMPUTED_VALUE"""),"AI-powered logo maker for custom logo design in minutes.")</f>
        <v>AI-powered logo maker for custom logo design in minutes.</v>
      </c>
      <c r="E369" s="37"/>
      <c r="F369" s="41" t="str">
        <f ca="1">IFERROR(__xludf.DUMMYFUNCTION("""COMPUTED_VALUE"""),"removed")</f>
        <v>removed</v>
      </c>
    </row>
    <row r="370" spans="1:6" ht="37.5" hidden="1">
      <c r="A370" s="35" t="str">
        <f ca="1">IFERROR(__xludf.DUMMYFUNCTION("""COMPUTED_VALUE"""),"Mark Copy AI")</f>
        <v>Mark Copy AI</v>
      </c>
      <c r="B370" s="37" t="str">
        <f ca="1">IFERROR(__xludf.DUMMYFUNCTION("""COMPUTED_VALUE"""),"Low")</f>
        <v>Low</v>
      </c>
      <c r="C370" s="39" t="str">
        <f ca="1">IFERROR(__xludf.DUMMYFUNCTION("""COMPUTED_VALUE"""),"markcopy.ai")</f>
        <v>markcopy.ai</v>
      </c>
      <c r="D370" s="40" t="str">
        <f ca="1">IFERROR(__xludf.DUMMYFUNCTION("""COMPUTED_VALUE"""),"AI-powered platform providing advanced document automation solutions.")</f>
        <v>AI-powered platform providing advanced document automation solutions.</v>
      </c>
      <c r="E370" s="37" t="str">
        <f ca="1">IFERROR(__xludf.DUMMYFUNCTION("""COMPUTED_VALUE"""),"🤩🤩🤩🤩🤩")</f>
        <v>🤩🤩🤩🤩🤩</v>
      </c>
      <c r="F370" s="41" t="str">
        <f ca="1">IFERROR(__xludf.DUMMYFUNCTION("""COMPUTED_VALUE"""),"Automation &amp; RPA , Tech Developer &amp; Programming , SEO &amp; Social Media , Copywriting , All")</f>
        <v>Automation &amp; RPA , Tech Developer &amp; Programming , SEO &amp; Social Media , Copywriting , All</v>
      </c>
    </row>
    <row r="371" spans="1:6" ht="12.5" hidden="1">
      <c r="A371" s="35" t="str">
        <f ca="1">IFERROR(__xludf.DUMMYFUNCTION("""COMPUTED_VALUE"""),"MarketingBlocks AI")</f>
        <v>MarketingBlocks AI</v>
      </c>
      <c r="B371" s="37" t="str">
        <f ca="1">IFERROR(__xludf.DUMMYFUNCTION("""COMPUTED_VALUE"""),"Low")</f>
        <v>Low</v>
      </c>
      <c r="C371" s="39" t="str">
        <f ca="1">IFERROR(__xludf.DUMMYFUNCTION("""COMPUTED_VALUE"""),"hey.marketingblocks.ai")</f>
        <v>hey.marketingblocks.ai</v>
      </c>
      <c r="D371" s="40" t="str">
        <f ca="1">IFERROR(__xludf.DUMMYFUNCTION("""COMPUTED_VALUE"""),"AI assistant for your marketing assets")</f>
        <v>AI assistant for your marketing assets</v>
      </c>
      <c r="E371" s="37" t="str">
        <f ca="1">IFERROR(__xludf.DUMMYFUNCTION("""COMPUTED_VALUE"""),"💎💎")</f>
        <v>💎💎</v>
      </c>
      <c r="F371" s="41" t="str">
        <f ca="1">IFERROR(__xludf.DUMMYFUNCTION("""COMPUTED_VALUE"""),"Generate Art , Marketing &amp; Advertising , Tech Developer &amp; Programming , Text-To-Video , Copywriting , All")</f>
        <v>Generate Art , Marketing &amp; Advertising , Tech Developer &amp; Programming , Text-To-Video , Copywriting , All</v>
      </c>
    </row>
    <row r="372" spans="1:6" ht="25" hidden="1">
      <c r="A372" s="35" t="str">
        <f ca="1">IFERROR(__xludf.DUMMYFUNCTION("""COMPUTED_VALUE"""),"Maverick")</f>
        <v>Maverick</v>
      </c>
      <c r="B372" s="37" t="str">
        <f ca="1">IFERROR(__xludf.DUMMYFUNCTION("""COMPUTED_VALUE"""),"Low")</f>
        <v>Low</v>
      </c>
      <c r="C372" s="39" t="str">
        <f ca="1">IFERROR(__xludf.DUMMYFUNCTION("""COMPUTED_VALUE"""),"trymaverick.com")</f>
        <v>trymaverick.com</v>
      </c>
      <c r="D372" s="40" t="str">
        <f ca="1">IFERROR(__xludf.DUMMYFUNCTION("""COMPUTED_VALUE"""),"Make your video messages more personal with this ecommerce tool")</f>
        <v>Make your video messages more personal with this ecommerce tool</v>
      </c>
      <c r="E372" s="37" t="str">
        <f ca="1">IFERROR(__xludf.DUMMYFUNCTION("""COMPUTED_VALUE"""),"💎💎💎💎💎")</f>
        <v>💎💎💎💎💎</v>
      </c>
      <c r="F372" s="41" t="str">
        <f ca="1">IFERROR(__xludf.DUMMYFUNCTION("""COMPUTED_VALUE"""),"Generate Design &amp; Presentation , Marketing &amp; Advertising , Text-To-Video , All")</f>
        <v>Generate Design &amp; Presentation , Marketing &amp; Advertising , Text-To-Video , All</v>
      </c>
    </row>
    <row r="373" spans="1:6" ht="87.5" hidden="1">
      <c r="A373" s="35" t="str">
        <f ca="1">IFERROR(__xludf.DUMMYFUNCTION("""COMPUTED_VALUE"""),"MeetRecord")</f>
        <v>MeetRecord</v>
      </c>
      <c r="B373" s="37" t="str">
        <f ca="1">IFERROR(__xludf.DUMMYFUNCTION("""COMPUTED_VALUE"""),"Low")</f>
        <v>Low</v>
      </c>
      <c r="C373" s="39" t="str">
        <f ca="1">IFERROR(__xludf.DUMMYFUNCTION("""COMPUTED_VALUE"""),"meetrecord.com")</f>
        <v>meetrecord.com</v>
      </c>
      <c r="D373" s="40" t="str">
        <f ca="1">IFERROR(__xludf.DUMMYFUNCTION("""COMPUTED_VALUE"""),"Use AI insight to evaluate individual sales calls or analyze conversations across teams to get in-depth insights on how your sales reps performed, understand patterns of high performing sales reps and get feedback on what can be improved.")</f>
        <v>Use AI insight to evaluate individual sales calls or analyze conversations across teams to get in-depth insights on how your sales reps performed, understand patterns of high performing sales reps and get feedback on what can be improved.</v>
      </c>
      <c r="E373" s="37" t="str">
        <f ca="1">IFERROR(__xludf.DUMMYFUNCTION("""COMPUTED_VALUE"""),"🤩🤩🤩🤩🤩")</f>
        <v>🤩🤩🤩🤩🤩</v>
      </c>
      <c r="F373" s="41" t="str">
        <f ca="1">IFERROR(__xludf.DUMMYFUNCTION("""COMPUTED_VALUE"""),"Generate Design &amp; Presentation , Sales , All")</f>
        <v>Generate Design &amp; Presentation , Sales , All</v>
      </c>
    </row>
    <row r="374" spans="1:6" ht="12.5" hidden="1">
      <c r="A374" s="35" t="str">
        <f ca="1">IFERROR(__xludf.DUMMYFUNCTION("""COMPUTED_VALUE"""),"Microsoft Bing")</f>
        <v>Microsoft Bing</v>
      </c>
      <c r="B374" s="37" t="str">
        <f ca="1">IFERROR(__xludf.DUMMYFUNCTION("""COMPUTED_VALUE"""),"High")</f>
        <v>High</v>
      </c>
      <c r="C374" s="39" t="str">
        <f ca="1">IFERROR(__xludf.DUMMYFUNCTION("""COMPUTED_VALUE"""),"bing.com/?/ai")</f>
        <v>bing.com/?/ai</v>
      </c>
      <c r="D374" s="40" t="str">
        <f ca="1">IFERROR(__xludf.DUMMYFUNCTION("""COMPUTED_VALUE"""),"Your new AI search engine")</f>
        <v>Your new AI search engine</v>
      </c>
      <c r="E374" s="37" t="str">
        <f ca="1">IFERROR(__xludf.DUMMYFUNCTION("""COMPUTED_VALUE"""),"🤩🤩🤩🤩🤩")</f>
        <v>🤩🤩🤩🤩🤩</v>
      </c>
      <c r="F374" s="41" t="str">
        <f ca="1">IFERROR(__xludf.DUMMYFUNCTION("""COMPUTED_VALUE"""),"Chat , Platform , All")</f>
        <v>Chat , Platform , All</v>
      </c>
    </row>
    <row r="375" spans="1:6" ht="12.5" hidden="1">
      <c r="A375" s="35" t="str">
        <f ca="1">IFERROR(__xludf.DUMMYFUNCTION("""COMPUTED_VALUE"""),"Midjourney")</f>
        <v>Midjourney</v>
      </c>
      <c r="B375" s="37" t="str">
        <f ca="1">IFERROR(__xludf.DUMMYFUNCTION("""COMPUTED_VALUE"""),"High")</f>
        <v>High</v>
      </c>
      <c r="C375" s="39" t="str">
        <f ca="1">IFERROR(__xludf.DUMMYFUNCTION("""COMPUTED_VALUE"""),"midjourney.com")</f>
        <v>midjourney.com</v>
      </c>
      <c r="D375" s="40" t="str">
        <f ca="1">IFERROR(__xludf.DUMMYFUNCTION("""COMPUTED_VALUE"""),"Create an art in discord")</f>
        <v>Create an art in discord</v>
      </c>
      <c r="E375" s="37" t="str">
        <f ca="1">IFERROR(__xludf.DUMMYFUNCTION("""COMPUTED_VALUE"""),"🤩🤩🤩")</f>
        <v>🤩🤩🤩</v>
      </c>
      <c r="F375" s="41" t="str">
        <f ca="1">IFERROR(__xludf.DUMMYFUNCTION("""COMPUTED_VALUE"""),"Generate Art , All")</f>
        <v>Generate Art , All</v>
      </c>
    </row>
    <row r="376" spans="1:6" ht="25" hidden="1">
      <c r="A376" s="35" t="str">
        <f ca="1">IFERROR(__xludf.DUMMYFUNCTION("""COMPUTED_VALUE"""),"Mindgrasp")</f>
        <v>Mindgrasp</v>
      </c>
      <c r="B376" s="37" t="str">
        <f ca="1">IFERROR(__xludf.DUMMYFUNCTION("""COMPUTED_VALUE"""),"Medium")</f>
        <v>Medium</v>
      </c>
      <c r="C376" s="39" t="str">
        <f ca="1">IFERROR(__xludf.DUMMYFUNCTION("""COMPUTED_VALUE"""),"mindgrasp.ai")</f>
        <v>mindgrasp.ai</v>
      </c>
      <c r="D376" s="40" t="str">
        <f ca="1">IFERROR(__xludf.DUMMYFUNCTION("""COMPUTED_VALUE"""),"This AI will help you take minutes and notes, faster than ever")</f>
        <v>This AI will help you take minutes and notes, faster than ever</v>
      </c>
      <c r="E376" s="37" t="str">
        <f ca="1">IFERROR(__xludf.DUMMYFUNCTION("""COMPUTED_VALUE"""),"🤩")</f>
        <v>🤩</v>
      </c>
      <c r="F376" s="41" t="str">
        <f ca="1">IFERROR(__xludf.DUMMYFUNCTION("""COMPUTED_VALUE"""),"Entertainment &amp; Self Improvement , Tech Developer &amp; Programming , Prompt Assistance , All")</f>
        <v>Entertainment &amp; Self Improvement , Tech Developer &amp; Programming , Prompt Assistance , All</v>
      </c>
    </row>
    <row r="377" spans="1:6" ht="25" hidden="1">
      <c r="A377" s="35" t="str">
        <f ca="1">IFERROR(__xludf.DUMMYFUNCTION("""COMPUTED_VALUE"""),"Mirage")</f>
        <v>Mirage</v>
      </c>
      <c r="B377" s="37" t="str">
        <f ca="1">IFERROR(__xludf.DUMMYFUNCTION("""COMPUTED_VALUE"""),"Low")</f>
        <v>Low</v>
      </c>
      <c r="C377" s="39" t="str">
        <f ca="1">IFERROR(__xludf.DUMMYFUNCTION("""COMPUTED_VALUE"""),"mirageml.com")</f>
        <v>mirageml.com</v>
      </c>
      <c r="D377" s="40" t="str">
        <f ca="1">IFERROR(__xludf.DUMMYFUNCTION("""COMPUTED_VALUE"""),"AI-powered 3D generative design platform for creatives.")</f>
        <v>AI-powered 3D generative design platform for creatives.</v>
      </c>
      <c r="E377" s="37" t="str">
        <f ca="1">IFERROR(__xludf.DUMMYFUNCTION("""COMPUTED_VALUE"""),"💎💎💎")</f>
        <v>💎💎💎</v>
      </c>
      <c r="F377" s="41" t="str">
        <f ca="1">IFERROR(__xludf.DUMMYFUNCTION("""COMPUTED_VALUE"""),"Entertainment &amp; Self Improvement , Generate Design &amp; Presentation , All")</f>
        <v>Entertainment &amp; Self Improvement , Generate Design &amp; Presentation , All</v>
      </c>
    </row>
    <row r="378" spans="1:6" ht="25" hidden="1">
      <c r="A378" s="35" t="str">
        <f ca="1">IFERROR(__xludf.DUMMYFUNCTION("""COMPUTED_VALUE"""),"Monster Mash")</f>
        <v>Monster Mash</v>
      </c>
      <c r="B378" s="37" t="str">
        <f ca="1">IFERROR(__xludf.DUMMYFUNCTION("""COMPUTED_VALUE"""),"Low")</f>
        <v>Low</v>
      </c>
      <c r="C378" s="42" t="str">
        <f ca="1">IFERROR(__xludf.DUMMYFUNCTION("""COMPUTED_VALUE"""),"monstermash.zone")</f>
        <v>monstermash.zone</v>
      </c>
      <c r="D378" s="40" t="str">
        <f ca="1">IFERROR(__xludf.DUMMYFUNCTION("""COMPUTED_VALUE"""),"Media transformer from 2D to 3D to animation")</f>
        <v>Media transformer from 2D to 3D to animation</v>
      </c>
      <c r="E378" s="37" t="str">
        <f ca="1">IFERROR(__xludf.DUMMYFUNCTION("""COMPUTED_VALUE"""),"🤩🤩🤩🤩🤩")</f>
        <v>🤩🤩🤩🤩🤩</v>
      </c>
      <c r="F378" s="41" t="str">
        <f ca="1">IFERROR(__xludf.DUMMYFUNCTION("""COMPUTED_VALUE"""),"Generate Art , Generate Design &amp; Presentation , All")</f>
        <v>Generate Art , Generate Design &amp; Presentation , All</v>
      </c>
    </row>
    <row r="379" spans="1:6" ht="50" hidden="1">
      <c r="A379" s="35" t="str">
        <f ca="1">IFERROR(__xludf.DUMMYFUNCTION("""COMPUTED_VALUE"""),"Mostly AI")</f>
        <v>Mostly AI</v>
      </c>
      <c r="B379" s="37" t="str">
        <f ca="1">IFERROR(__xludf.DUMMYFUNCTION("""COMPUTED_VALUE"""),"Low")</f>
        <v>Low</v>
      </c>
      <c r="C379" s="39" t="str">
        <f ca="1">IFERROR(__xludf.DUMMYFUNCTION("""COMPUTED_VALUE"""),"mostly.ai")</f>
        <v>mostly.ai</v>
      </c>
      <c r="D379" s="40" t="str">
        <f ca="1">IFERROR(__xludf.DUMMYFUNCTION("""COMPUTED_VALUE"""),"Mostly.ai is a state-of-the-art platform that provides sophisticated data anonymization solutions using AI technology")</f>
        <v>Mostly.ai is a state-of-the-art platform that provides sophisticated data anonymization solutions using AI technology</v>
      </c>
      <c r="E379" s="37" t="str">
        <f ca="1">IFERROR(__xludf.DUMMYFUNCTION("""COMPUTED_VALUE"""),"🤩🤩🤩")</f>
        <v>🤩🤩🤩</v>
      </c>
      <c r="F379" s="41" t="str">
        <f ca="1">IFERROR(__xludf.DUMMYFUNCTION("""COMPUTED_VALUE"""),"Tech Developer &amp; Programming , All")</f>
        <v>Tech Developer &amp; Programming , All</v>
      </c>
    </row>
    <row r="380" spans="1:6" ht="37.5" hidden="1">
      <c r="A380" s="35" t="str">
        <f ca="1">IFERROR(__xludf.DUMMYFUNCTION("""COMPUTED_VALUE"""),"Motion App")</f>
        <v>Motion App</v>
      </c>
      <c r="B380" s="37" t="str">
        <f ca="1">IFERROR(__xludf.DUMMYFUNCTION("""COMPUTED_VALUE"""),"Medium")</f>
        <v>Medium</v>
      </c>
      <c r="C380" s="39" t="str">
        <f ca="1">IFERROR(__xludf.DUMMYFUNCTION("""COMPUTED_VALUE"""),"usemotion.com")</f>
        <v>usemotion.com</v>
      </c>
      <c r="D380" s="40" t="str">
        <f ca="1">IFERROR(__xludf.DUMMYFUNCTION("""COMPUTED_VALUE"""),"Uses AI to intelligently plan your day, schedule meetings, and build the perfect to-do list")</f>
        <v>Uses AI to intelligently plan your day, schedule meetings, and build the perfect to-do list</v>
      </c>
      <c r="E380" s="37" t="str">
        <f ca="1">IFERROR(__xludf.DUMMYFUNCTION("""COMPUTED_VALUE"""),"🤩🤩🤩")</f>
        <v>🤩🤩🤩</v>
      </c>
      <c r="F380" s="41" t="str">
        <f ca="1">IFERROR(__xludf.DUMMYFUNCTION("""COMPUTED_VALUE"""),"Productivity , All")</f>
        <v>Productivity , All</v>
      </c>
    </row>
    <row r="381" spans="1:6" ht="25" hidden="1">
      <c r="A381" s="35" t="str">
        <f ca="1">IFERROR(__xludf.DUMMYFUNCTION("""COMPUTED_VALUE"""),"MOVE Ai")</f>
        <v>MOVE Ai</v>
      </c>
      <c r="B381" s="37" t="str">
        <f ca="1">IFERROR(__xludf.DUMMYFUNCTION("""COMPUTED_VALUE"""),"Medium")</f>
        <v>Medium</v>
      </c>
      <c r="C381" s="39" t="str">
        <f ca="1">IFERROR(__xludf.DUMMYFUNCTION("""COMPUTED_VALUE"""),"move.ai")</f>
        <v>move.ai</v>
      </c>
      <c r="D381" s="40" t="str">
        <f ca="1">IFERROR(__xludf.DUMMYFUNCTION("""COMPUTED_VALUE"""),"AI-powered platform that extracts movement in a video")</f>
        <v>AI-powered platform that extracts movement in a video</v>
      </c>
      <c r="E381" s="37" t="str">
        <f ca="1">IFERROR(__xludf.DUMMYFUNCTION("""COMPUTED_VALUE"""),"🤩🤩🤩🤩🤩")</f>
        <v>🤩🤩🤩🤩🤩</v>
      </c>
      <c r="F381" s="41" t="str">
        <f ca="1">IFERROR(__xludf.DUMMYFUNCTION("""COMPUTED_VALUE"""),"Generate Design &amp; Presentation , Tech Developer &amp; Programming , All")</f>
        <v>Generate Design &amp; Presentation , Tech Developer &amp; Programming , All</v>
      </c>
    </row>
    <row r="382" spans="1:6" ht="37.5" hidden="1">
      <c r="A382" s="35" t="str">
        <f ca="1">IFERROR(__xludf.DUMMYFUNCTION("""COMPUTED_VALUE"""),"Mubert")</f>
        <v>Mubert</v>
      </c>
      <c r="B382" s="37" t="str">
        <f ca="1">IFERROR(__xludf.DUMMYFUNCTION("""COMPUTED_VALUE"""),"Medium")</f>
        <v>Medium</v>
      </c>
      <c r="C382" s="39" t="str">
        <f ca="1">IFERROR(__xludf.DUMMYFUNCTION("""COMPUTED_VALUE"""),"mubert.com")</f>
        <v>mubert.com</v>
      </c>
      <c r="D382" s="40" t="str">
        <f ca="1">IFERROR(__xludf.DUMMYFUNCTION("""COMPUTED_VALUE"""),"Mubert is a generative music streaming platform providing unique audio experiences.")</f>
        <v>Mubert is a generative music streaming platform providing unique audio experiences.</v>
      </c>
      <c r="E382" s="37" t="str">
        <f ca="1">IFERROR(__xludf.DUMMYFUNCTION("""COMPUTED_VALUE"""),"🤩🤩🤩")</f>
        <v>🤩🤩🤩</v>
      </c>
      <c r="F382" s="41" t="str">
        <f ca="1">IFERROR(__xludf.DUMMYFUNCTION("""COMPUTED_VALUE"""),"Generate Music , All")</f>
        <v>Generate Music , All</v>
      </c>
    </row>
    <row r="383" spans="1:6" ht="62.5" hidden="1">
      <c r="A383" s="35" t="str">
        <f ca="1">IFERROR(__xludf.DUMMYFUNCTION("""COMPUTED_VALUE"""),"Murf")</f>
        <v>Murf</v>
      </c>
      <c r="B383" s="37" t="str">
        <f ca="1">IFERROR(__xludf.DUMMYFUNCTION("""COMPUTED_VALUE"""),"Low")</f>
        <v>Low</v>
      </c>
      <c r="C383" s="39" t="str">
        <f ca="1">IFERROR(__xludf.DUMMYFUNCTION("""COMPUTED_VALUE"""),"murf.ai")</f>
        <v>murf.ai</v>
      </c>
      <c r="D383" s="40" t="str">
        <f ca="1">IFERROR(__xludf.DUMMYFUNCTION("""COMPUTED_VALUE"""),"Serving as a voice maker, Murf AI helps you create life-like synthetic voices that mimic the tonalities and prosodies of human speech and sound.")</f>
        <v>Serving as a voice maker, Murf AI helps you create life-like synthetic voices that mimic the tonalities and prosodies of human speech and sound.</v>
      </c>
      <c r="E383" s="37"/>
      <c r="F383" s="41"/>
    </row>
    <row r="384" spans="1:6" ht="37.5" hidden="1">
      <c r="A384" s="35" t="str">
        <f ca="1">IFERROR(__xludf.DUMMYFUNCTION("""COMPUTED_VALUE"""),"Musent (OpenAI)")</f>
        <v>Musent (OpenAI)</v>
      </c>
      <c r="B384" s="37" t="str">
        <f ca="1">IFERROR(__xludf.DUMMYFUNCTION("""COMPUTED_VALUE"""),"Low")</f>
        <v>Low</v>
      </c>
      <c r="C384" s="39" t="str">
        <f ca="1">IFERROR(__xludf.DUMMYFUNCTION("""COMPUTED_VALUE"""),"openai.com/blog/musenet")</f>
        <v>openai.com/blog/musenet</v>
      </c>
      <c r="D384" s="40" t="str">
        <f ca="1">IFERROR(__xludf.DUMMYFUNCTION("""COMPUTED_VALUE"""),"Musenet is an AI-generated text-based music composer using machine learning.")</f>
        <v>Musenet is an AI-generated text-based music composer using machine learning.</v>
      </c>
      <c r="E384" s="37" t="str">
        <f ca="1">IFERROR(__xludf.DUMMYFUNCTION("""COMPUTED_VALUE"""),"🤩🤩🤩")</f>
        <v>🤩🤩🤩</v>
      </c>
      <c r="F384" s="41" t="str">
        <f ca="1">IFERROR(__xludf.DUMMYFUNCTION("""COMPUTED_VALUE"""),"Removed")</f>
        <v>Removed</v>
      </c>
    </row>
    <row r="385" spans="1:6" ht="12.5" hidden="1">
      <c r="A385" s="35" t="str">
        <f ca="1">IFERROR(__xludf.DUMMYFUNCTION("""COMPUTED_VALUE"""),"Musico")</f>
        <v>Musico</v>
      </c>
      <c r="B385" s="37" t="str">
        <f ca="1">IFERROR(__xludf.DUMMYFUNCTION("""COMPUTED_VALUE"""),"Low")</f>
        <v>Low</v>
      </c>
      <c r="C385" s="39" t="str">
        <f ca="1">IFERROR(__xludf.DUMMYFUNCTION("""COMPUTED_VALUE"""),"musi-co.com/listen")</f>
        <v>musi-co.com/listen</v>
      </c>
      <c r="D385" s="40" t="str">
        <f ca="1">IFERROR(__xludf.DUMMYFUNCTION("""COMPUTED_VALUE"""),"Listen and create music with Ai.")</f>
        <v>Listen and create music with Ai.</v>
      </c>
      <c r="E385" s="37" t="str">
        <f ca="1">IFERROR(__xludf.DUMMYFUNCTION("""COMPUTED_VALUE"""),"🤩🤩🤩🤩🤩")</f>
        <v>🤩🤩🤩🤩🤩</v>
      </c>
      <c r="F385" s="41" t="str">
        <f ca="1">IFERROR(__xludf.DUMMYFUNCTION("""COMPUTED_VALUE"""),"Entertainment &amp; Self Improvement , Generate Music , Marketing &amp; Advertising , All")</f>
        <v>Entertainment &amp; Self Improvement , Generate Music , Marketing &amp; Advertising , All</v>
      </c>
    </row>
    <row r="386" spans="1:6" ht="87.5" hidden="1">
      <c r="A386" s="35" t="str">
        <f ca="1">IFERROR(__xludf.DUMMYFUNCTION("""COMPUTED_VALUE"""),"Musixmatch")</f>
        <v>Musixmatch</v>
      </c>
      <c r="B386" s="37" t="str">
        <f ca="1">IFERROR(__xludf.DUMMYFUNCTION("""COMPUTED_VALUE"""),"Low")</f>
        <v>Low</v>
      </c>
      <c r="C386" s="39" t="str">
        <f ca="1">IFERROR(__xludf.DUMMYFUNCTION("""COMPUTED_VALUE"""),"musixmatch.com")</f>
        <v>musixmatch.com</v>
      </c>
      <c r="D386" s="40" t="str">
        <f ca="1">IFERROR(__xludf.DUMMYFUNCTION("""COMPUTED_VALUE"""),"Musixmatch AI reveals the structure and the meanings of lyrics by extracting deep metadata from the lyrics like entities, explicitness, sentiment, emotions and topics to get the complete understanding of a song.")</f>
        <v>Musixmatch AI reveals the structure and the meanings of lyrics by extracting deep metadata from the lyrics like entities, explicitness, sentiment, emotions and topics to get the complete understanding of a song.</v>
      </c>
      <c r="E386" s="37"/>
      <c r="F386" s="41"/>
    </row>
    <row r="387" spans="1:6" ht="50" hidden="1">
      <c r="A387" s="35" t="str">
        <f ca="1">IFERROR(__xludf.DUMMYFUNCTION("""COMPUTED_VALUE"""),"Mutable")</f>
        <v>Mutable</v>
      </c>
      <c r="B387" s="37" t="str">
        <f ca="1">IFERROR(__xludf.DUMMYFUNCTION("""COMPUTED_VALUE"""),"Low")</f>
        <v>Low</v>
      </c>
      <c r="C387" s="39" t="str">
        <f ca="1">IFERROR(__xludf.DUMMYFUNCTION("""COMPUTED_VALUE"""),"mutable.ai")</f>
        <v>mutable.ai</v>
      </c>
      <c r="D387" s="40" t="str">
        <f ca="1">IFERROR(__xludf.DUMMYFUNCTION("""COMPUTED_VALUE"""),"Allows users to seamlessly incorporate AI into their current workflows and procedures, resulting in greater efficiency.")</f>
        <v>Allows users to seamlessly incorporate AI into their current workflows and procedures, resulting in greater efficiency.</v>
      </c>
      <c r="E387" s="37" t="str">
        <f ca="1">IFERROR(__xludf.DUMMYFUNCTION("""COMPUTED_VALUE"""),"💎💎💎💎")</f>
        <v>💎💎💎💎</v>
      </c>
      <c r="F387" s="41" t="str">
        <f ca="1">IFERROR(__xludf.DUMMYFUNCTION("""COMPUTED_VALUE"""),"Tech Developer &amp; Programming , All")</f>
        <v>Tech Developer &amp; Programming , All</v>
      </c>
    </row>
    <row r="388" spans="1:6" ht="25" hidden="1">
      <c r="A388" s="35" t="str">
        <f ca="1">IFERROR(__xludf.DUMMYFUNCTION("""COMPUTED_VALUE"""),"Myko AI")</f>
        <v>Myko AI</v>
      </c>
      <c r="B388" s="37" t="str">
        <f ca="1">IFERROR(__xludf.DUMMYFUNCTION("""COMPUTED_VALUE"""),"Low")</f>
        <v>Low</v>
      </c>
      <c r="C388" s="39" t="str">
        <f ca="1">IFERROR(__xludf.DUMMYFUNCTION("""COMPUTED_VALUE"""),"myko.ai")</f>
        <v>myko.ai</v>
      </c>
      <c r="D388" s="40" t="str">
        <f ca="1">IFERROR(__xludf.DUMMYFUNCTION("""COMPUTED_VALUE"""),"Highly-tailored spreadsheet helper to maximize productivity.")</f>
        <v>Highly-tailored spreadsheet helper to maximize productivity.</v>
      </c>
      <c r="E388" s="37" t="str">
        <f ca="1">IFERROR(__xludf.DUMMYFUNCTION("""COMPUTED_VALUE"""),"🤩🤩🤩")</f>
        <v>🤩🤩🤩</v>
      </c>
      <c r="F388" s="41" t="str">
        <f ca="1">IFERROR(__xludf.DUMMYFUNCTION("""COMPUTED_VALUE"""),"Generate Design &amp; Presentation , Legal, Finance, &amp; Data Tools , All")</f>
        <v>Generate Design &amp; Presentation , Legal, Finance, &amp; Data Tools , All</v>
      </c>
    </row>
    <row r="389" spans="1:6" ht="25" hidden="1">
      <c r="A389" s="35" t="str">
        <f ca="1">IFERROR(__xludf.DUMMYFUNCTION("""COMPUTED_VALUE"""),"Namelix")</f>
        <v>Namelix</v>
      </c>
      <c r="B389" s="37" t="str">
        <f ca="1">IFERROR(__xludf.DUMMYFUNCTION("""COMPUTED_VALUE"""),"Medium")</f>
        <v>Medium</v>
      </c>
      <c r="C389" s="39" t="str">
        <f ca="1">IFERROR(__xludf.DUMMYFUNCTION("""COMPUTED_VALUE"""),"namelix.com")</f>
        <v>namelix.com</v>
      </c>
      <c r="D389" s="40" t="str">
        <f ca="1">IFERROR(__xludf.DUMMYFUNCTION("""COMPUTED_VALUE"""),"Namelix offers automated business name generation for branding.")</f>
        <v>Namelix offers automated business name generation for branding.</v>
      </c>
      <c r="E389" s="37"/>
      <c r="F389" s="41" t="str">
        <f ca="1">IFERROR(__xludf.DUMMYFUNCTION("""COMPUTED_VALUE"""),"Entertainment &amp; Self Improvement , Generate Design &amp; Presentation , All")</f>
        <v>Entertainment &amp; Self Improvement , Generate Design &amp; Presentation , All</v>
      </c>
    </row>
    <row r="390" spans="1:6" ht="87.5" hidden="1">
      <c r="A390" s="35" t="str">
        <f ca="1">IFERROR(__xludf.DUMMYFUNCTION("""COMPUTED_VALUE"""),"Naturalreaders")</f>
        <v>Naturalreaders</v>
      </c>
      <c r="B390" s="37" t="str">
        <f ca="1">IFERROR(__xludf.DUMMYFUNCTION("""COMPUTED_VALUE"""),"Low")</f>
        <v>Low</v>
      </c>
      <c r="C390" s="39" t="str">
        <f ca="1">IFERROR(__xludf.DUMMYFUNCTION("""COMPUTED_VALUE"""),"naturalreaders.com")</f>
        <v>naturalreaders.com</v>
      </c>
      <c r="D390" s="40" t="str">
        <f ca="1">IFERROR(__xludf.DUMMYFUNCTION("""COMPUTED_VALUE"""),"NaturalReader text-to-speech is a personal reading tool that allows you to listen from text, documents, websites, and images. It makes learning more accessible by assisting with any reading, taking tests and promoting independence.")</f>
        <v>NaturalReader text-to-speech is a personal reading tool that allows you to listen from text, documents, websites, and images. It makes learning more accessible by assisting with any reading, taking tests and promoting independence.</v>
      </c>
      <c r="E390" s="37"/>
      <c r="F390" s="41"/>
    </row>
    <row r="391" spans="1:6" ht="62.5" hidden="1">
      <c r="A391" s="35" t="str">
        <f ca="1">IFERROR(__xludf.DUMMYFUNCTION("""COMPUTED_VALUE"""),"Network AI")</f>
        <v>Network AI</v>
      </c>
      <c r="B391" s="37" t="str">
        <f ca="1">IFERROR(__xludf.DUMMYFUNCTION("""COMPUTED_VALUE"""),"Medium")</f>
        <v>Medium</v>
      </c>
      <c r="C391" s="39" t="str">
        <f ca="1">IFERROR(__xludf.DUMMYFUNCTION("""COMPUTED_VALUE"""),"wonsulting.com/networkai")</f>
        <v>wonsulting.com/networkai</v>
      </c>
      <c r="D391" s="40" t="str">
        <f ca="1">IFERROR(__xludf.DUMMYFUNCTION("""COMPUTED_VALUE"""),"An online platform that connects individuals and businesses to a global network of vetted professionals and organizations to help them grow and succeed.")</f>
        <v>An online platform that connects individuals and businesses to a global network of vetted professionals and organizations to help them grow and succeed.</v>
      </c>
      <c r="E391" s="37" t="str">
        <f ca="1">IFERROR(__xludf.DUMMYFUNCTION("""COMPUTED_VALUE"""),"💎💎💎")</f>
        <v>💎💎💎</v>
      </c>
      <c r="F391" s="41" t="str">
        <f ca="1">IFERROR(__xludf.DUMMYFUNCTION("""COMPUTED_VALUE"""),"Entertainment &amp; Self Improvement , Marketing &amp; Advertising , Productivity , All")</f>
        <v>Entertainment &amp; Self Improvement , Marketing &amp; Advertising , Productivity , All</v>
      </c>
    </row>
    <row r="392" spans="1:6" ht="25" hidden="1">
      <c r="A392" s="35" t="str">
        <f ca="1">IFERROR(__xludf.DUMMYFUNCTION("""COMPUTED_VALUE"""),"neural.love")</f>
        <v>neural.love</v>
      </c>
      <c r="B392" s="37" t="str">
        <f ca="1">IFERROR(__xludf.DUMMYFUNCTION("""COMPUTED_VALUE"""),"Medium")</f>
        <v>Medium</v>
      </c>
      <c r="C392" s="42" t="str">
        <f ca="1">IFERROR(__xludf.DUMMYFUNCTION("""COMPUTED_VALUE"""),"neural.love")</f>
        <v>neural.love</v>
      </c>
      <c r="D392" s="40" t="str">
        <f ca="1">IFERROR(__xludf.DUMMYFUNCTION("""COMPUTED_VALUE"""),"Enhance your image, video, and even your audio with this AI tool")</f>
        <v>Enhance your image, video, and even your audio with this AI tool</v>
      </c>
      <c r="E392" s="37" t="str">
        <f ca="1">IFERROR(__xludf.DUMMYFUNCTION("""COMPUTED_VALUE"""),"🤩🤩🤩")</f>
        <v>🤩🤩🤩</v>
      </c>
      <c r="F392" s="41" t="str">
        <f ca="1">IFERROR(__xludf.DUMMYFUNCTION("""COMPUTED_VALUE"""),"Generate Art , Tech Developer &amp; Programming , Text-To-Video , All")</f>
        <v>Generate Art , Tech Developer &amp; Programming , Text-To-Video , All</v>
      </c>
    </row>
    <row r="393" spans="1:6" ht="25" hidden="1">
      <c r="A393" s="35" t="str">
        <f ca="1">IFERROR(__xludf.DUMMYFUNCTION("""COMPUTED_VALUE"""),"Neuroflash")</f>
        <v>Neuroflash</v>
      </c>
      <c r="B393" s="37" t="str">
        <f ca="1">IFERROR(__xludf.DUMMYFUNCTION("""COMPUTED_VALUE"""),"Medium")</f>
        <v>Medium</v>
      </c>
      <c r="C393" s="39" t="str">
        <f ca="1">IFERROR(__xludf.DUMMYFUNCTION("""COMPUTED_VALUE"""),"neuroflash.com")</f>
        <v>neuroflash.com</v>
      </c>
      <c r="D393" s="40" t="str">
        <f ca="1">IFERROR(__xludf.DUMMYFUNCTION("""COMPUTED_VALUE"""),"Create content faster in different languages")</f>
        <v>Create content faster in different languages</v>
      </c>
      <c r="E393" s="37" t="str">
        <f ca="1">IFERROR(__xludf.DUMMYFUNCTION("""COMPUTED_VALUE"""),"🤩🤩🤩")</f>
        <v>🤩🤩🤩</v>
      </c>
      <c r="F393" s="41" t="str">
        <f ca="1">IFERROR(__xludf.DUMMYFUNCTION("""COMPUTED_VALUE"""),"Marketing &amp; Advertising , Sales , All")</f>
        <v>Marketing &amp; Advertising , Sales , All</v>
      </c>
    </row>
    <row r="394" spans="1:6" ht="12.5" hidden="1">
      <c r="A394" s="35" t="str">
        <f ca="1">IFERROR(__xludf.DUMMYFUNCTION("""COMPUTED_VALUE"""),"NightCafe")</f>
        <v>NightCafe</v>
      </c>
      <c r="B394" s="37" t="str">
        <f ca="1">IFERROR(__xludf.DUMMYFUNCTION("""COMPUTED_VALUE"""),"High")</f>
        <v>High</v>
      </c>
      <c r="C394" s="42" t="str">
        <f ca="1">IFERROR(__xludf.DUMMYFUNCTION("""COMPUTED_VALUE"""),"creator.nightcafe.studio")</f>
        <v>creator.nightcafe.studio</v>
      </c>
      <c r="D394" s="40" t="str">
        <f ca="1">IFERROR(__xludf.DUMMYFUNCTION("""COMPUTED_VALUE"""),"AI tool to create an image")</f>
        <v>AI tool to create an image</v>
      </c>
      <c r="E394" s="37"/>
      <c r="F394" s="41" t="str">
        <f ca="1">IFERROR(__xludf.DUMMYFUNCTION("""COMPUTED_VALUE"""),"Generate Art , Generate Design &amp; Presentation , All")</f>
        <v>Generate Art , Generate Design &amp; Presentation , All</v>
      </c>
    </row>
    <row r="395" spans="1:6" ht="87.5" hidden="1">
      <c r="A395" s="35" t="str">
        <f ca="1">IFERROR(__xludf.DUMMYFUNCTION("""COMPUTED_VALUE"""),"Notably")</f>
        <v>Notably</v>
      </c>
      <c r="B395" s="37" t="str">
        <f ca="1">IFERROR(__xludf.DUMMYFUNCTION("""COMPUTED_VALUE"""),"Low")</f>
        <v>Low</v>
      </c>
      <c r="C395" s="39" t="str">
        <f ca="1">IFERROR(__xludf.DUMMYFUNCTION("""COMPUTED_VALUE"""),"notably.ai")</f>
        <v>notably.ai</v>
      </c>
      <c r="D395" s="40" t="str">
        <f ca="1">IFERROR(__xludf.DUMMYFUNCTION("""COMPUTED_VALUE"""),"Notably.ai provides a variety of AI-based tools to improve data analysis and decision-making for both individuals and businesses, utilizing advanced algorithms and an easy-to-use interface to extract insights from large datasets and identify patterns.")</f>
        <v>Notably.ai provides a variety of AI-based tools to improve data analysis and decision-making for both individuals and businesses, utilizing advanced algorithms and an easy-to-use interface to extract insights from large datasets and identify patterns.</v>
      </c>
      <c r="E395" s="37" t="str">
        <f ca="1">IFERROR(__xludf.DUMMYFUNCTION("""COMPUTED_VALUE"""),"🤩🤩🤩")</f>
        <v>🤩🤩🤩</v>
      </c>
      <c r="F395" s="41" t="str">
        <f ca="1">IFERROR(__xludf.DUMMYFUNCTION("""COMPUTED_VALUE"""),"Productivity , Sales , All")</f>
        <v>Productivity , Sales , All</v>
      </c>
    </row>
    <row r="396" spans="1:6" ht="87.5" hidden="1">
      <c r="A396" s="35" t="str">
        <f ca="1">IFERROR(__xludf.DUMMYFUNCTION("""COMPUTED_VALUE"""),"Notion AI")</f>
        <v>Notion AI</v>
      </c>
      <c r="B396" s="37" t="str">
        <f ca="1">IFERROR(__xludf.DUMMYFUNCTION("""COMPUTED_VALUE"""),"High")</f>
        <v>High</v>
      </c>
      <c r="C396" s="39" t="str">
        <f ca="1">IFERROR(__xludf.DUMMYFUNCTION("""COMPUTED_VALUE"""),"www.notion.so")</f>
        <v>www.notion.so</v>
      </c>
      <c r="D396" s="40" t="str">
        <f ca="1">IFERROR(__xludf.DUMMYFUNCTION("""COMPUTED_VALUE"""),"Notion.ai offers a wide array of AI-based solutions to help businesses simplify their operations, automate monotonous tasks, and improve their decision-making abilities, whether it's for customer service, Marketing , or other purposes.")</f>
        <v>Notion.ai offers a wide array of AI-based solutions to help businesses simplify their operations, automate monotonous tasks, and improve their decision-making abilities, whether it's for customer service, Marketing , or other purposes.</v>
      </c>
      <c r="E396" s="37" t="str">
        <f ca="1">IFERROR(__xludf.DUMMYFUNCTION("""COMPUTED_VALUE"""),"🤩🤩🤩")</f>
        <v>🤩🤩🤩</v>
      </c>
      <c r="F396" s="41" t="str">
        <f ca="1">IFERROR(__xludf.DUMMYFUNCTION("""COMPUTED_VALUE"""),"Productivity , Tech Developer &amp; Programming , All")</f>
        <v>Productivity , Tech Developer &amp; Programming , All</v>
      </c>
    </row>
    <row r="397" spans="1:6" ht="25" hidden="1">
      <c r="A397" s="35" t="str">
        <f ca="1">IFERROR(__xludf.DUMMYFUNCTION("""COMPUTED_VALUE"""),"NovelAI")</f>
        <v>NovelAI</v>
      </c>
      <c r="B397" s="37" t="str">
        <f ca="1">IFERROR(__xludf.DUMMYFUNCTION("""COMPUTED_VALUE"""),"Medium")</f>
        <v>Medium</v>
      </c>
      <c r="C397" s="39" t="str">
        <f ca="1">IFERROR(__xludf.DUMMYFUNCTION("""COMPUTED_VALUE"""),"novelai.net")</f>
        <v>novelai.net</v>
      </c>
      <c r="D397" s="40" t="str">
        <f ca="1">IFERROR(__xludf.DUMMYFUNCTION("""COMPUTED_VALUE"""),"NovelAI is an AI-powered platform for automating novel writing.")</f>
        <v>NovelAI is an AI-powered platform for automating novel writing.</v>
      </c>
      <c r="E397" s="37" t="str">
        <f ca="1">IFERROR(__xludf.DUMMYFUNCTION("""COMPUTED_VALUE"""),"🤩🤩🤩")</f>
        <v>🤩🤩🤩</v>
      </c>
      <c r="F397" s="41" t="str">
        <f ca="1">IFERROR(__xludf.DUMMYFUNCTION("""COMPUTED_VALUE"""),"Entertainment &amp; Self Improvement , Copywriting , All")</f>
        <v>Entertainment &amp; Self Improvement , Copywriting , All</v>
      </c>
    </row>
    <row r="398" spans="1:6" ht="37.5" hidden="1">
      <c r="A398" s="35" t="str">
        <f ca="1">IFERROR(__xludf.DUMMYFUNCTION("""COMPUTED_VALUE"""),"Omnivers Audio2Face")</f>
        <v>Omnivers Audio2Face</v>
      </c>
      <c r="B398" s="37" t="str">
        <f ca="1">IFERROR(__xludf.DUMMYFUNCTION("""COMPUTED_VALUE"""),"High")</f>
        <v>High</v>
      </c>
      <c r="C398" s="39" t="str">
        <f ca="1">IFERROR(__xludf.DUMMYFUNCTION("""COMPUTED_VALUE"""),"nvidia.com/en-us/omniverse")</f>
        <v>nvidia.com/en-us/omniverse</v>
      </c>
      <c r="D398" s="40" t="str">
        <f ca="1">IFERROR(__xludf.DUMMYFUNCTION("""COMPUTED_VALUE"""),"Omniverse Audio2Face is a real-time facial animation tool for audio-driven lip sync and facial expression.")</f>
        <v>Omniverse Audio2Face is a real-time facial animation tool for audio-driven lip sync and facial expression.</v>
      </c>
      <c r="E398" s="37" t="str">
        <f ca="1">IFERROR(__xludf.DUMMYFUNCTION("""COMPUTED_VALUE"""),"🤩🤩🤩")</f>
        <v>🤩🤩🤩</v>
      </c>
      <c r="F398" s="41" t="str">
        <f ca="1">IFERROR(__xludf.DUMMYFUNCTION("""COMPUTED_VALUE"""),"Generate Design &amp; Presentation , Text-To-Video , All")</f>
        <v>Generate Design &amp; Presentation , Text-To-Video , All</v>
      </c>
    </row>
    <row r="399" spans="1:6" ht="75" hidden="1">
      <c r="A399" s="35" t="str">
        <f ca="1">IFERROR(__xludf.DUMMYFUNCTION("""COMPUTED_VALUE"""),"OpenAI")</f>
        <v>OpenAI</v>
      </c>
      <c r="B399" s="37" t="str">
        <f ca="1">IFERROR(__xludf.DUMMYFUNCTION("""COMPUTED_VALUE"""),"Low")</f>
        <v>Low</v>
      </c>
      <c r="C399" s="39" t="str">
        <f ca="1">IFERROR(__xludf.DUMMYFUNCTION("""COMPUTED_VALUE"""),"chat.openai.com")</f>
        <v>chat.openai.com</v>
      </c>
      <c r="D399" s="40" t="str">
        <f ca="1">IFERROR(__xludf.DUMMYFUNCTION("""COMPUTED_VALUE"""),"Offers users the opportunity to converse with chatbots that use artificial intelligence to produce human-like responses and engage in meaningful discussions on various subjects")</f>
        <v>Offers users the opportunity to converse with chatbots that use artificial intelligence to produce human-like responses and engage in meaningful discussions on various subjects</v>
      </c>
      <c r="E399" s="37" t="str">
        <f ca="1">IFERROR(__xludf.DUMMYFUNCTION("""COMPUTED_VALUE"""),"🤩🤩🤩🤩🤩")</f>
        <v>🤩🤩🤩🤩🤩</v>
      </c>
      <c r="F399" s="41" t="str">
        <f ca="1">IFERROR(__xludf.DUMMYFUNCTION("""COMPUTED_VALUE"""),"Removed")</f>
        <v>Removed</v>
      </c>
    </row>
    <row r="400" spans="1:6" ht="25" hidden="1">
      <c r="A400" s="35" t="str">
        <f ca="1">IFERROR(__xludf.DUMMYFUNCTION("""COMPUTED_VALUE"""),"Originality")</f>
        <v>Originality</v>
      </c>
      <c r="B400" s="37" t="str">
        <f ca="1">IFERROR(__xludf.DUMMYFUNCTION("""COMPUTED_VALUE"""),"Low")</f>
        <v>Low</v>
      </c>
      <c r="C400" s="39" t="str">
        <f ca="1">IFERROR(__xludf.DUMMYFUNCTION("""COMPUTED_VALUE"""),"originality.ai")</f>
        <v>originality.ai</v>
      </c>
      <c r="D400" s="40" t="str">
        <f ca="1">IFERROR(__xludf.DUMMYFUNCTION("""COMPUTED_VALUE"""),"Originality.AI is a tool to detect if a content has been rephrased using AI")</f>
        <v>Originality.AI is a tool to detect if a content has been rephrased using AI</v>
      </c>
      <c r="E400" s="37"/>
      <c r="F400" s="41"/>
    </row>
    <row r="401" spans="1:6" ht="25" hidden="1">
      <c r="A401" s="38" t="str">
        <f ca="1">IFERROR(__xludf.DUMMYFUNCTION("""COMPUTED_VALUE"""),"Originality.AI")</f>
        <v>Originality.AI</v>
      </c>
      <c r="B401" s="37" t="str">
        <f ca="1">IFERROR(__xludf.DUMMYFUNCTION("""COMPUTED_VALUE"""),"Medium")</f>
        <v>Medium</v>
      </c>
      <c r="C401" s="39" t="str">
        <f ca="1">IFERROR(__xludf.DUMMYFUNCTION("""COMPUTED_VALUE"""),"originality.ai")</f>
        <v>originality.ai</v>
      </c>
      <c r="D401" s="40" t="str">
        <f ca="1">IFERROR(__xludf.DUMMYFUNCTION("""COMPUTED_VALUE"""),"AI-powered originality verification to combat plagiarism.")</f>
        <v>AI-powered originality verification to combat plagiarism.</v>
      </c>
      <c r="E401" s="37" t="str">
        <f ca="1">IFERROR(__xludf.DUMMYFUNCTION("""COMPUTED_VALUE"""),"🤩🤩🤩")</f>
        <v>🤩🤩🤩</v>
      </c>
      <c r="F401" s="41" t="str">
        <f ca="1">IFERROR(__xludf.DUMMYFUNCTION("""COMPUTED_VALUE"""),"Tech Developer &amp; Programming , AI Detection , All")</f>
        <v>Tech Developer &amp; Programming , AI Detection , All</v>
      </c>
    </row>
    <row r="402" spans="1:6" ht="50" hidden="1">
      <c r="A402" s="38" t="str">
        <f ca="1">IFERROR(__xludf.DUMMYFUNCTION("""COMPUTED_VALUE"""),"Otter.ai")</f>
        <v>Otter.ai</v>
      </c>
      <c r="B402" s="37" t="str">
        <f ca="1">IFERROR(__xludf.DUMMYFUNCTION("""COMPUTED_VALUE"""),"Medium")</f>
        <v>Medium</v>
      </c>
      <c r="C402" s="39" t="str">
        <f ca="1">IFERROR(__xludf.DUMMYFUNCTION("""COMPUTED_VALUE"""),"otter.ai")</f>
        <v>otter.ai</v>
      </c>
      <c r="D402" s="40" t="str">
        <f ca="1">IFERROR(__xludf.DUMMYFUNCTION("""COMPUTED_VALUE"""),"Enhance your work performance by utilizing an AI-driven program that can create modifiable, sharable transcripts from your conferences.")</f>
        <v>Enhance your work performance by utilizing an AI-driven program that can create modifiable, sharable transcripts from your conferences.</v>
      </c>
      <c r="E402" s="37" t="str">
        <f ca="1">IFERROR(__xludf.DUMMYFUNCTION("""COMPUTED_VALUE"""),"🤩🤩🤩")</f>
        <v>🤩🤩🤩</v>
      </c>
      <c r="F402" s="41" t="str">
        <f ca="1">IFERROR(__xludf.DUMMYFUNCTION("""COMPUTED_VALUE"""),"Productivity , Tech Developer &amp; Programming , All")</f>
        <v>Productivity , Tech Developer &amp; Programming , All</v>
      </c>
    </row>
    <row r="403" spans="1:6" ht="75" hidden="1">
      <c r="A403" s="35" t="str">
        <f ca="1">IFERROR(__xludf.DUMMYFUNCTION("""COMPUTED_VALUE"""),"Papercup")</f>
        <v>Papercup</v>
      </c>
      <c r="B403" s="37" t="str">
        <f ca="1">IFERROR(__xludf.DUMMYFUNCTION("""COMPUTED_VALUE"""),"Low")</f>
        <v>Low</v>
      </c>
      <c r="C403" s="39" t="str">
        <f ca="1">IFERROR(__xludf.DUMMYFUNCTION("""COMPUTED_VALUE"""),"papercup.com")</f>
        <v>papercup.com</v>
      </c>
      <c r="D403" s="40" t="str">
        <f ca="1">IFERROR(__xludf.DUMMYFUNCTION("""COMPUTED_VALUE"""),"Papercup has created an AI system capable of translating people's voices into other languages with a delivery that is indistinguishable from human speech while retaining characteristics of the speaker's voice.")</f>
        <v>Papercup has created an AI system capable of translating people's voices into other languages with a delivery that is indistinguishable from human speech while retaining characteristics of the speaker's voice.</v>
      </c>
      <c r="E403" s="37"/>
      <c r="F403" s="41"/>
    </row>
    <row r="404" spans="1:6" ht="50" hidden="1">
      <c r="A404" s="35" t="str">
        <f ca="1">IFERROR(__xludf.DUMMYFUNCTION("""COMPUTED_VALUE"""),"PDFMonkey")</f>
        <v>PDFMonkey</v>
      </c>
      <c r="B404" s="37" t="str">
        <f ca="1">IFERROR(__xludf.DUMMYFUNCTION("""COMPUTED_VALUE"""),"Low")</f>
        <v>Low</v>
      </c>
      <c r="C404" s="39" t="str">
        <f ca="1">IFERROR(__xludf.DUMMYFUNCTION("""COMPUTED_VALUE"""),"pdfmonkey.io")</f>
        <v>pdfmonkey.io</v>
      </c>
      <c r="D404" s="40" t="str">
        <f ca="1">IFERROR(__xludf.DUMMYFUNCTION("""COMPUTED_VALUE"""),"Automates your PDF generation, provides a dashboard to manage templates, and helps genereate documents")</f>
        <v>Automates your PDF generation, provides a dashboard to manage templates, and helps genereate documents</v>
      </c>
      <c r="E404" s="37" t="str">
        <f ca="1">IFERROR(__xludf.DUMMYFUNCTION("""COMPUTED_VALUE"""),"🤩🤩🤩")</f>
        <v>🤩🤩🤩</v>
      </c>
      <c r="F404" s="41" t="str">
        <f ca="1">IFERROR(__xludf.DUMMYFUNCTION("""COMPUTED_VALUE"""),"Automation &amp; RPA , Generate Design &amp; Presentation , Productivity , All")</f>
        <v>Automation &amp; RPA , Generate Design &amp; Presentation , Productivity , All</v>
      </c>
    </row>
    <row r="405" spans="1:6" ht="25" hidden="1">
      <c r="A405" s="35" t="str">
        <f ca="1">IFERROR(__xludf.DUMMYFUNCTION("""COMPUTED_VALUE"""),"Perplexity")</f>
        <v>Perplexity</v>
      </c>
      <c r="B405" s="37" t="str">
        <f ca="1">IFERROR(__xludf.DUMMYFUNCTION("""COMPUTED_VALUE"""),"High")</f>
        <v>High</v>
      </c>
      <c r="C405" s="39" t="str">
        <f ca="1">IFERROR(__xludf.DUMMYFUNCTION("""COMPUTED_VALUE"""),"perplexity.ai")</f>
        <v>perplexity.ai</v>
      </c>
      <c r="D405" s="40" t="str">
        <f ca="1">IFERROR(__xludf.DUMMYFUNCTION("""COMPUTED_VALUE"""),"Search engine for people on the go. Fast, reliable, and properly cited.")</f>
        <v>Search engine for people on the go. Fast, reliable, and properly cited.</v>
      </c>
      <c r="E405" s="37" t="str">
        <f ca="1">IFERROR(__xludf.DUMMYFUNCTION("""COMPUTED_VALUE"""),"🤩🤩🤩🤩🤩")</f>
        <v>🤩🤩🤩🤩🤩</v>
      </c>
      <c r="F405" s="41" t="str">
        <f ca="1">IFERROR(__xludf.DUMMYFUNCTION("""COMPUTED_VALUE"""),"Chat , Education , Platform , All")</f>
        <v>Chat , Education , Platform , All</v>
      </c>
    </row>
    <row r="406" spans="1:6" ht="12.5" hidden="1">
      <c r="A406" s="35" t="str">
        <f ca="1">IFERROR(__xludf.DUMMYFUNCTION("""COMPUTED_VALUE"""),"Phind")</f>
        <v>Phind</v>
      </c>
      <c r="B406" s="37" t="str">
        <f ca="1">IFERROR(__xludf.DUMMYFUNCTION("""COMPUTED_VALUE"""),"Medium")</f>
        <v>Medium</v>
      </c>
      <c r="C406" s="39" t="str">
        <f ca="1">IFERROR(__xludf.DUMMYFUNCTION("""COMPUTED_VALUE"""),"phind.com")</f>
        <v>phind.com</v>
      </c>
      <c r="D406" s="40" t="str">
        <f ca="1">IFERROR(__xludf.DUMMYFUNCTION("""COMPUTED_VALUE"""),"Search engine for developers")</f>
        <v>Search engine for developers</v>
      </c>
      <c r="E406" s="37"/>
      <c r="F406" s="41" t="str">
        <f ca="1">IFERROR(__xludf.DUMMYFUNCTION("""COMPUTED_VALUE"""),"Platform , Tech Developer &amp; Programming , All")</f>
        <v>Platform , Tech Developer &amp; Programming , All</v>
      </c>
    </row>
    <row r="407" spans="1:6" ht="37.5" hidden="1">
      <c r="A407" s="35" t="str">
        <f ca="1">IFERROR(__xludf.DUMMYFUNCTION("""COMPUTED_VALUE"""),"PhotoRoom")</f>
        <v>PhotoRoom</v>
      </c>
      <c r="B407" s="37" t="str">
        <f ca="1">IFERROR(__xludf.DUMMYFUNCTION("""COMPUTED_VALUE"""),"High")</f>
        <v>High</v>
      </c>
      <c r="C407" s="39" t="str">
        <f ca="1">IFERROR(__xludf.DUMMYFUNCTION("""COMPUTED_VALUE"""),"photoroom.com")</f>
        <v>photoroom.com</v>
      </c>
      <c r="D407" s="40" t="str">
        <f ca="1">IFERROR(__xludf.DUMMYFUNCTION("""COMPUTED_VALUE"""),"PhotoRoom is a powerful photo editing app that allows users to create stunning photos with ease.")</f>
        <v>PhotoRoom is a powerful photo editing app that allows users to create stunning photos with ease.</v>
      </c>
      <c r="E407" s="37" t="str">
        <f ca="1">IFERROR(__xludf.DUMMYFUNCTION("""COMPUTED_VALUE"""),"🤩🤩🤩")</f>
        <v>🤩🤩🤩</v>
      </c>
      <c r="F407" s="41" t="str">
        <f ca="1">IFERROR(__xludf.DUMMYFUNCTION("""COMPUTED_VALUE"""),"Generate Art , Tech Developer &amp; Programming , All")</f>
        <v>Generate Art , Tech Developer &amp; Programming , All</v>
      </c>
    </row>
    <row r="408" spans="1:6" ht="50" hidden="1">
      <c r="A408" s="35" t="str">
        <f ca="1">IFERROR(__xludf.DUMMYFUNCTION("""COMPUTED_VALUE"""),"Pi")</f>
        <v>Pi</v>
      </c>
      <c r="B408" s="37" t="str">
        <f ca="1">IFERROR(__xludf.DUMMYFUNCTION("""COMPUTED_VALUE"""),"Medium")</f>
        <v>Medium</v>
      </c>
      <c r="C408" s="39" t="str">
        <f ca="1">IFERROR(__xludf.DUMMYFUNCTION("""COMPUTED_VALUE"""),"pi.ai/talk")</f>
        <v>pi.ai/talk</v>
      </c>
      <c r="D408" s="40" t="str">
        <f ca="1">IFERROR(__xludf.DUMMYFUNCTION("""COMPUTED_VALUE"""),"Pi is your personal AI designed to have your emotional well being in mind while answering your queries and tasks")</f>
        <v>Pi is your personal AI designed to have your emotional well being in mind while answering your queries and tasks</v>
      </c>
      <c r="E408" s="37"/>
      <c r="F408" s="41" t="str">
        <f ca="1">IFERROR(__xludf.DUMMYFUNCTION("""COMPUTED_VALUE"""),"Platform , Productivity , All")</f>
        <v>Platform , Productivity , All</v>
      </c>
    </row>
    <row r="409" spans="1:6" ht="37.5" hidden="1">
      <c r="A409" s="35" t="str">
        <f ca="1">IFERROR(__xludf.DUMMYFUNCTION("""COMPUTED_VALUE"""),"Pictory")</f>
        <v>Pictory</v>
      </c>
      <c r="B409" s="37" t="str">
        <f ca="1">IFERROR(__xludf.DUMMYFUNCTION("""COMPUTED_VALUE"""),"Medium")</f>
        <v>Medium</v>
      </c>
      <c r="C409" s="39" t="str">
        <f ca="1">IFERROR(__xludf.DUMMYFUNCTION("""COMPUTED_VALUE"""),"pictory.ai")</f>
        <v>pictory.ai</v>
      </c>
      <c r="D409" s="40" t="str">
        <f ca="1">IFERROR(__xludf.DUMMYFUNCTION("""COMPUTED_VALUE"""),"Let this AI search old clips and create a video based from your prompt")</f>
        <v>Let this AI search old clips and create a video based from your prompt</v>
      </c>
      <c r="E409" s="37"/>
      <c r="F409" s="41" t="str">
        <f ca="1">IFERROR(__xludf.DUMMYFUNCTION("""COMPUTED_VALUE"""),"Generate Design &amp; Presentation , Text-To-Video , All")</f>
        <v>Generate Design &amp; Presentation , Text-To-Video , All</v>
      </c>
    </row>
    <row r="410" spans="1:6" ht="12.5" hidden="1">
      <c r="A410" s="35" t="str">
        <f ca="1">IFERROR(__xludf.DUMMYFUNCTION("""COMPUTED_VALUE"""),"Play")</f>
        <v>Play</v>
      </c>
      <c r="B410" s="37" t="str">
        <f ca="1">IFERROR(__xludf.DUMMYFUNCTION("""COMPUTED_VALUE"""),"Low")</f>
        <v>Low</v>
      </c>
      <c r="C410" s="42"/>
      <c r="D410" s="40"/>
      <c r="E410" s="37"/>
      <c r="F410" s="41"/>
    </row>
    <row r="411" spans="1:6" ht="25" hidden="1">
      <c r="A411" s="35" t="str">
        <f ca="1">IFERROR(__xludf.DUMMYFUNCTION("""COMPUTED_VALUE"""),"Podcastle")</f>
        <v>Podcastle</v>
      </c>
      <c r="B411" s="37" t="str">
        <f ca="1">IFERROR(__xludf.DUMMYFUNCTION("""COMPUTED_VALUE"""),"Medium")</f>
        <v>Medium</v>
      </c>
      <c r="C411" s="39" t="str">
        <f ca="1">IFERROR(__xludf.DUMMYFUNCTION("""COMPUTED_VALUE"""),"podcastle.ai")</f>
        <v>podcastle.ai</v>
      </c>
      <c r="D411" s="40" t="str">
        <f ca="1">IFERROR(__xludf.DUMMYFUNCTION("""COMPUTED_VALUE"""),"AI-driven podcast platform for easy audio content creation &amp; distribution.")</f>
        <v>AI-driven podcast platform for easy audio content creation &amp; distribution.</v>
      </c>
      <c r="E411" s="37" t="str">
        <f ca="1">IFERROR(__xludf.DUMMYFUNCTION("""COMPUTED_VALUE"""),"🤩🤩🤩")</f>
        <v>🤩🤩🤩</v>
      </c>
      <c r="F411" s="41" t="str">
        <f ca="1">IFERROR(__xludf.DUMMYFUNCTION("""COMPUTED_VALUE"""),"Podcast &amp; Voice , All")</f>
        <v>Podcast &amp; Voice , All</v>
      </c>
    </row>
    <row r="412" spans="1:6" ht="12.5" hidden="1">
      <c r="A412" s="35" t="str">
        <f ca="1">IFERROR(__xludf.DUMMYFUNCTION("""COMPUTED_VALUE"""),"Poe")</f>
        <v>Poe</v>
      </c>
      <c r="B412" s="37" t="str">
        <f ca="1">IFERROR(__xludf.DUMMYFUNCTION("""COMPUTED_VALUE"""),"Low")</f>
        <v>Low</v>
      </c>
      <c r="C412" s="39" t="str">
        <f ca="1">IFERROR(__xludf.DUMMYFUNCTION("""COMPUTED_VALUE"""),"poe.com")</f>
        <v>poe.com</v>
      </c>
      <c r="D412" s="40"/>
      <c r="E412" s="37"/>
      <c r="F412" s="41"/>
    </row>
    <row r="413" spans="1:6" ht="25" hidden="1">
      <c r="A413" s="35" t="str">
        <f ca="1">IFERROR(__xludf.DUMMYFUNCTION("""COMPUTED_VALUE"""),"Poised")</f>
        <v>Poised</v>
      </c>
      <c r="B413" s="37" t="str">
        <f ca="1">IFERROR(__xludf.DUMMYFUNCTION("""COMPUTED_VALUE"""),"Low")</f>
        <v>Low</v>
      </c>
      <c r="C413" s="39" t="str">
        <f ca="1">IFERROR(__xludf.DUMMYFUNCTION("""COMPUTED_VALUE"""),"poised.com")</f>
        <v>poised.com</v>
      </c>
      <c r="D413" s="40" t="str">
        <f ca="1">IFERROR(__xludf.DUMMYFUNCTION("""COMPUTED_VALUE"""),"Modern and helpful way to ace any meetings.")</f>
        <v>Modern and helpful way to ace any meetings.</v>
      </c>
      <c r="E413" s="37"/>
      <c r="F413" s="41" t="str">
        <f ca="1">IFERROR(__xludf.DUMMYFUNCTION("""COMPUTED_VALUE"""),"Generate Design &amp; Presentation , Podcast &amp; Voice , Customer Support , All")</f>
        <v>Generate Design &amp; Presentation , Podcast &amp; Voice , Customer Support , All</v>
      </c>
    </row>
    <row r="414" spans="1:6" ht="50" hidden="1">
      <c r="A414" s="38" t="str">
        <f ca="1">IFERROR(__xludf.DUMMYFUNCTION("""COMPUTED_VALUE"""),"Predis.ai")</f>
        <v>Predis.ai</v>
      </c>
      <c r="B414" s="37" t="str">
        <f ca="1">IFERROR(__xludf.DUMMYFUNCTION("""COMPUTED_VALUE"""),"Medium")</f>
        <v>Medium</v>
      </c>
      <c r="C414" s="39" t="str">
        <f ca="1">IFERROR(__xludf.DUMMYFUNCTION("""COMPUTED_VALUE"""),"predis.ai")</f>
        <v>predis.ai</v>
      </c>
      <c r="D414" s="40" t="str">
        <f ca="1">IFERROR(__xludf.DUMMYFUNCTION("""COMPUTED_VALUE"""),"Predis.ai is an AI-powered social media post generator that helps brands create engaging content quickly and easily.")</f>
        <v>Predis.ai is an AI-powered social media post generator that helps brands create engaging content quickly and easily.</v>
      </c>
      <c r="E414" s="37" t="str">
        <f ca="1">IFERROR(__xludf.DUMMYFUNCTION("""COMPUTED_VALUE"""),"🤩🤩🤩")</f>
        <v>🤩🤩🤩</v>
      </c>
      <c r="F414" s="41" t="str">
        <f ca="1">IFERROR(__xludf.DUMMYFUNCTION("""COMPUTED_VALUE"""),"Marketing &amp; Advertising , Tech Developer &amp; Programming , SEO &amp; Social Media , Text-To-Video , All")</f>
        <v>Marketing &amp; Advertising , Tech Developer &amp; Programming , SEO &amp; Social Media , Text-To-Video , All</v>
      </c>
    </row>
    <row r="415" spans="1:6" ht="37.5" hidden="1">
      <c r="A415" s="35" t="str">
        <f ca="1">IFERROR(__xludf.DUMMYFUNCTION("""COMPUTED_VALUE"""),"Prisma")</f>
        <v>Prisma</v>
      </c>
      <c r="B415" s="37" t="str">
        <f ca="1">IFERROR(__xludf.DUMMYFUNCTION("""COMPUTED_VALUE"""),"Medium")</f>
        <v>Medium</v>
      </c>
      <c r="C415" s="39" t="str">
        <f ca="1">IFERROR(__xludf.DUMMYFUNCTION("""COMPUTED_VALUE"""),"prisma-ai.com")</f>
        <v>prisma-ai.com</v>
      </c>
      <c r="D415" s="40" t="str">
        <f ca="1">IFERROR(__xludf.DUMMYFUNCTION("""COMPUTED_VALUE"""),"AI-powered platform that makes your photos look more picturesque and edit videos")</f>
        <v>AI-powered platform that makes your photos look more picturesque and edit videos</v>
      </c>
      <c r="E415" s="37" t="str">
        <f ca="1">IFERROR(__xludf.DUMMYFUNCTION("""COMPUTED_VALUE"""),"🤩")</f>
        <v>🤩</v>
      </c>
      <c r="F415" s="41" t="str">
        <f ca="1">IFERROR(__xludf.DUMMYFUNCTION("""COMPUTED_VALUE"""),"Generate Art , Text-To-Video , All")</f>
        <v>Generate Art , Text-To-Video , All</v>
      </c>
    </row>
    <row r="416" spans="1:6" ht="25" hidden="1">
      <c r="A416" s="38" t="str">
        <f ca="1">IFERROR(__xludf.DUMMYFUNCTION("""COMPUTED_VALUE"""),"ProfilePicture.AI")</f>
        <v>ProfilePicture.AI</v>
      </c>
      <c r="B416" s="37" t="str">
        <f ca="1">IFERROR(__xludf.DUMMYFUNCTION("""COMPUTED_VALUE"""),"Medium")</f>
        <v>Medium</v>
      </c>
      <c r="C416" s="39" t="str">
        <f ca="1">IFERROR(__xludf.DUMMYFUNCTION("""COMPUTED_VALUE"""),"profilepicture.ai")</f>
        <v>profilepicture.ai</v>
      </c>
      <c r="D416" s="40" t="str">
        <f ca="1">IFERROR(__xludf.DUMMYFUNCTION("""COMPUTED_VALUE"""),"Online platform to create custom profile pictures with AI.")</f>
        <v>Online platform to create custom profile pictures with AI.</v>
      </c>
      <c r="E416" s="37" t="str">
        <f ca="1">IFERROR(__xludf.DUMMYFUNCTION("""COMPUTED_VALUE"""),"🤩🤩🤩🤩🤩")</f>
        <v>🤩🤩🤩🤩🤩</v>
      </c>
      <c r="F416" s="41" t="str">
        <f ca="1">IFERROR(__xludf.DUMMYFUNCTION("""COMPUTED_VALUE"""),"Generate Art , All")</f>
        <v>Generate Art , All</v>
      </c>
    </row>
    <row r="417" spans="1:6" ht="37.5" hidden="1">
      <c r="A417" s="35" t="str">
        <f ca="1">IFERROR(__xludf.DUMMYFUNCTION("""COMPUTED_VALUE"""),"promptoMANIA")</f>
        <v>promptoMANIA</v>
      </c>
      <c r="B417" s="37" t="str">
        <f ca="1">IFERROR(__xludf.DUMMYFUNCTION("""COMPUTED_VALUE"""),"Medium")</f>
        <v>Medium</v>
      </c>
      <c r="C417" s="39" t="str">
        <f ca="1">IFERROR(__xludf.DUMMYFUNCTION("""COMPUTED_VALUE"""),"promptomania.com")</f>
        <v>promptomania.com</v>
      </c>
      <c r="D417" s="40" t="str">
        <f ca="1">IFERROR(__xludf.DUMMYFUNCTION("""COMPUTED_VALUE"""),"PromptoMania is an online platform offering prompts and challenges to unleash creativity.")</f>
        <v>PromptoMania is an online platform offering prompts and challenges to unleash creativity.</v>
      </c>
      <c r="E417" s="37" t="str">
        <f ca="1">IFERROR(__xludf.DUMMYFUNCTION("""COMPUTED_VALUE"""),"🤩")</f>
        <v>🤩</v>
      </c>
      <c r="F417" s="41" t="str">
        <f ca="1">IFERROR(__xludf.DUMMYFUNCTION("""COMPUTED_VALUE"""),"Generate Art , Generate Design &amp; Presentation , Prompt Assistance , All")</f>
        <v>Generate Art , Generate Design &amp; Presentation , Prompt Assistance , All</v>
      </c>
    </row>
    <row r="418" spans="1:6" ht="12.5" hidden="1">
      <c r="A418" s="35" t="str">
        <f ca="1">IFERROR(__xludf.DUMMYFUNCTION("""COMPUTED_VALUE"""),"Promptstacks")</f>
        <v>Promptstacks</v>
      </c>
      <c r="B418" s="37" t="str">
        <f ca="1">IFERROR(__xludf.DUMMYFUNCTION("""COMPUTED_VALUE"""),"Low")</f>
        <v>Low</v>
      </c>
      <c r="C418" s="39" t="str">
        <f ca="1">IFERROR(__xludf.DUMMYFUNCTION("""COMPUTED_VALUE"""),"promptstacks.com")</f>
        <v>promptstacks.com</v>
      </c>
      <c r="D418" s="40" t="str">
        <f ca="1">IFERROR(__xludf.DUMMYFUNCTION("""COMPUTED_VALUE"""),"Cloud-based library of prompts")</f>
        <v>Cloud-based library of prompts</v>
      </c>
      <c r="E418" s="37" t="str">
        <f ca="1">IFERROR(__xludf.DUMMYFUNCTION("""COMPUTED_VALUE"""),"🤩🤩🤩")</f>
        <v>🤩🤩🤩</v>
      </c>
      <c r="F418" s="41" t="str">
        <f ca="1">IFERROR(__xludf.DUMMYFUNCTION("""COMPUTED_VALUE"""),"Removed")</f>
        <v>Removed</v>
      </c>
    </row>
    <row r="419" spans="1:6" ht="25" hidden="1">
      <c r="A419" s="35" t="str">
        <f ca="1">IFERROR(__xludf.DUMMYFUNCTION("""COMPUTED_VALUE"""),"PropertyPen")</f>
        <v>PropertyPen</v>
      </c>
      <c r="B419" s="37" t="str">
        <f ca="1">IFERROR(__xludf.DUMMYFUNCTION("""COMPUTED_VALUE"""),"Low")</f>
        <v>Low</v>
      </c>
      <c r="C419" s="39" t="str">
        <f ca="1">IFERROR(__xludf.DUMMYFUNCTION("""COMPUTED_VALUE"""),"try.magictools.ai")</f>
        <v>try.magictools.ai</v>
      </c>
      <c r="D419" s="40" t="str">
        <f ca="1">IFERROR(__xludf.DUMMYFUNCTION("""COMPUTED_VALUE"""),"Make your property listing more attractive with this copywriting tool")</f>
        <v>Make your property listing more attractive with this copywriting tool</v>
      </c>
      <c r="E419" s="37" t="str">
        <f ca="1">IFERROR(__xludf.DUMMYFUNCTION("""COMPUTED_VALUE"""),"🤩🤩🤩")</f>
        <v>🤩🤩🤩</v>
      </c>
      <c r="F419" s="41" t="str">
        <f ca="1">IFERROR(__xludf.DUMMYFUNCTION("""COMPUTED_VALUE"""),"Marketing &amp; Advertising , SEO &amp; Social Media , Copywriting , All")</f>
        <v>Marketing &amp; Advertising , SEO &amp; Social Media , Copywriting , All</v>
      </c>
    </row>
    <row r="420" spans="1:6" ht="50" hidden="1">
      <c r="A420" s="35" t="str">
        <f ca="1">IFERROR(__xludf.DUMMYFUNCTION("""COMPUTED_VALUE"""),"Public Prompts")</f>
        <v>Public Prompts</v>
      </c>
      <c r="B420" s="37" t="str">
        <f ca="1">IFERROR(__xludf.DUMMYFUNCTION("""COMPUTED_VALUE"""),"Low")</f>
        <v>Low</v>
      </c>
      <c r="C420" s="42" t="str">
        <f ca="1">IFERROR(__xludf.DUMMYFUNCTION("""COMPUTED_VALUE"""),"publicprompts.art")</f>
        <v>publicprompts.art</v>
      </c>
      <c r="D420" s="40" t="str">
        <f ca="1">IFERROR(__xludf.DUMMYFUNCTION("""COMPUTED_VALUE"""),"An online platform for creative collaboration, enabling users to share, create and respond to creative prompts.")</f>
        <v>An online platform for creative collaboration, enabling users to share, create and respond to creative prompts.</v>
      </c>
      <c r="E420" s="37" t="str">
        <f ca="1">IFERROR(__xludf.DUMMYFUNCTION("""COMPUTED_VALUE"""),"🤩🤩🤩🤩🤩")</f>
        <v>🤩🤩🤩🤩🤩</v>
      </c>
      <c r="F420" s="41" t="str">
        <f ca="1">IFERROR(__xludf.DUMMYFUNCTION("""COMPUTED_VALUE"""),"Removed")</f>
        <v>Removed</v>
      </c>
    </row>
    <row r="421" spans="1:6" ht="37.5" hidden="1">
      <c r="A421" s="35" t="str">
        <f ca="1">IFERROR(__xludf.DUMMYFUNCTION("""COMPUTED_VALUE"""),"Quickchat AI")</f>
        <v>Quickchat AI</v>
      </c>
      <c r="B421" s="37" t="str">
        <f ca="1">IFERROR(__xludf.DUMMYFUNCTION("""COMPUTED_VALUE"""),"Low")</f>
        <v>Low</v>
      </c>
      <c r="C421" s="39" t="str">
        <f ca="1">IFERROR(__xludf.DUMMYFUNCTION("""COMPUTED_VALUE"""),"quickchat.ai")</f>
        <v>quickchat.ai</v>
      </c>
      <c r="D421" s="40" t="str">
        <f ca="1">IFERROR(__xludf.DUMMYFUNCTION("""COMPUTED_VALUE"""),"AI-powered messaging platform providing intelligent conversations with customers.")</f>
        <v>AI-powered messaging platform providing intelligent conversations with customers.</v>
      </c>
      <c r="E421" s="37" t="str">
        <f ca="1">IFERROR(__xludf.DUMMYFUNCTION("""COMPUTED_VALUE"""),"🤩🤩🤩")</f>
        <v>🤩🤩🤩</v>
      </c>
      <c r="F421" s="41" t="str">
        <f ca="1">IFERROR(__xludf.DUMMYFUNCTION("""COMPUTED_VALUE"""),"Tech Developer &amp; Programming , Customer Support , All")</f>
        <v>Tech Developer &amp; Programming , Customer Support , All</v>
      </c>
    </row>
    <row r="422" spans="1:6" ht="37.5" hidden="1">
      <c r="A422" s="35" t="str">
        <f ca="1">IFERROR(__xludf.DUMMYFUNCTION("""COMPUTED_VALUE"""),"Quillbot AI")</f>
        <v>Quillbot AI</v>
      </c>
      <c r="B422" s="37" t="str">
        <f ca="1">IFERROR(__xludf.DUMMYFUNCTION("""COMPUTED_VALUE"""),"High")</f>
        <v>High</v>
      </c>
      <c r="C422" s="39" t="str">
        <f ca="1">IFERROR(__xludf.DUMMYFUNCTION("""COMPUTED_VALUE"""),"quillbot.com")</f>
        <v>quillbot.com</v>
      </c>
      <c r="D422" s="40" t="str">
        <f ca="1">IFERROR(__xludf.DUMMYFUNCTION("""COMPUTED_VALUE"""),"Quillbot is an AI-powered paraphrasing tool for improving writing.")</f>
        <v>Quillbot is an AI-powered paraphrasing tool for improving writing.</v>
      </c>
      <c r="E422" s="37" t="str">
        <f ca="1">IFERROR(__xludf.DUMMYFUNCTION("""COMPUTED_VALUE"""),"🤩🤩🤩")</f>
        <v>🤩🤩🤩</v>
      </c>
      <c r="F422" s="41" t="str">
        <f ca="1">IFERROR(__xludf.DUMMYFUNCTION("""COMPUTED_VALUE"""),"Education , AI Detection , All")</f>
        <v>Education , AI Detection , All</v>
      </c>
    </row>
    <row r="423" spans="1:6" ht="62.5" hidden="1">
      <c r="A423" s="35" t="str">
        <f ca="1">IFERROR(__xludf.DUMMYFUNCTION("""COMPUTED_VALUE"""),"Rawshorts")</f>
        <v>Rawshorts</v>
      </c>
      <c r="B423" s="37" t="str">
        <f ca="1">IFERROR(__xludf.DUMMYFUNCTION("""COMPUTED_VALUE"""),"Medium")</f>
        <v>Medium</v>
      </c>
      <c r="C423" s="39" t="str">
        <f ca="1">IFERROR(__xludf.DUMMYFUNCTION("""COMPUTED_VALUE"""),"rawshorts.com")</f>
        <v>rawshorts.com</v>
      </c>
      <c r="D423" s="40" t="str">
        <f ca="1">IFERROR(__xludf.DUMMYFUNCTION("""COMPUTED_VALUE"""),"Rawshorts gives you the ability to autoomatically create captivating videos and customize it by utilizing an intuitive editor and a wide range of customizable visuals.")</f>
        <v>Rawshorts gives you the ability to autoomatically create captivating videos and customize it by utilizing an intuitive editor and a wide range of customizable visuals.</v>
      </c>
      <c r="E423" s="37" t="str">
        <f ca="1">IFERROR(__xludf.DUMMYFUNCTION("""COMPUTED_VALUE"""),"🤩🤩🤩")</f>
        <v>🤩🤩🤩</v>
      </c>
      <c r="F423" s="41" t="str">
        <f ca="1">IFERROR(__xludf.DUMMYFUNCTION("""COMPUTED_VALUE"""),"Generate Design &amp; Presentation , Marketing &amp; Advertising , Text-To-Video , All")</f>
        <v>Generate Design &amp; Presentation , Marketing &amp; Advertising , Text-To-Video , All</v>
      </c>
    </row>
    <row r="424" spans="1:6" ht="37.5" hidden="1">
      <c r="A424" s="35" t="str">
        <f ca="1">IFERROR(__xludf.DUMMYFUNCTION("""COMPUTED_VALUE"""),"Readyplayer")</f>
        <v>Readyplayer</v>
      </c>
      <c r="B424" s="37" t="str">
        <f ca="1">IFERROR(__xludf.DUMMYFUNCTION("""COMPUTED_VALUE"""),"Medium")</f>
        <v>Medium</v>
      </c>
      <c r="C424" s="39" t="str">
        <f ca="1">IFERROR(__xludf.DUMMYFUNCTION("""COMPUTED_VALUE"""),"readyplayer.me")</f>
        <v>readyplayer.me</v>
      </c>
      <c r="D424" s="40" t="str">
        <f ca="1">IFERROR(__xludf.DUMMYFUNCTION("""COMPUTED_VALUE"""),"Create highly-personalized characters to help increase retention and engagement with this tool")</f>
        <v>Create highly-personalized characters to help increase retention and engagement with this tool</v>
      </c>
      <c r="E424" s="37"/>
      <c r="F424" s="41" t="str">
        <f ca="1">IFERROR(__xludf.DUMMYFUNCTION("""COMPUTED_VALUE"""),"Chat , Entertainment &amp; Self Improvement , All")</f>
        <v>Chat , Entertainment &amp; Self Improvement , All</v>
      </c>
    </row>
    <row r="425" spans="1:6" ht="50" hidden="1">
      <c r="A425" s="38" t="str">
        <f ca="1">IFERROR(__xludf.DUMMYFUNCTION("""COMPUTED_VALUE"""),"Reclaim.ai")</f>
        <v>Reclaim.ai</v>
      </c>
      <c r="B425" s="37" t="str">
        <f ca="1">IFERROR(__xludf.DUMMYFUNCTION("""COMPUTED_VALUE"""),"Medium")</f>
        <v>Medium</v>
      </c>
      <c r="C425" s="39" t="str">
        <f ca="1">IFERROR(__xludf.DUMMYFUNCTION("""COMPUTED_VALUE"""),"reclaim.ai")</f>
        <v>reclaim.ai</v>
      </c>
      <c r="D425" s="40" t="str">
        <f ca="1">IFERROR(__xludf.DUMMYFUNCTION("""COMPUTED_VALUE"""),"Reclaim is an AI scheduling automation app that finds the best time for your meetings, tasks, habits, &amp; breaks.")</f>
        <v>Reclaim is an AI scheduling automation app that finds the best time for your meetings, tasks, habits, &amp; breaks.</v>
      </c>
      <c r="E425" s="37" t="str">
        <f ca="1">IFERROR(__xludf.DUMMYFUNCTION("""COMPUTED_VALUE"""),"🤩🤩🤩")</f>
        <v>🤩🤩🤩</v>
      </c>
      <c r="F425" s="41" t="str">
        <f ca="1">IFERROR(__xludf.DUMMYFUNCTION("""COMPUTED_VALUE"""),"Automation &amp; RPA , Tech Developer &amp; Programming , All")</f>
        <v>Automation &amp; RPA , Tech Developer &amp; Programming , All</v>
      </c>
    </row>
    <row r="426" spans="1:6" ht="50" hidden="1">
      <c r="A426" s="35" t="str">
        <f ca="1">IFERROR(__xludf.DUMMYFUNCTION("""COMPUTED_VALUE"""),"Remesh")</f>
        <v>Remesh</v>
      </c>
      <c r="B426" s="37" t="str">
        <f ca="1">IFERROR(__xludf.DUMMYFUNCTION("""COMPUTED_VALUE"""),"Low")</f>
        <v>Low</v>
      </c>
      <c r="C426" s="39" t="str">
        <f ca="1">IFERROR(__xludf.DUMMYFUNCTION("""COMPUTED_VALUE"""),"remesh.ai")</f>
        <v>remesh.ai</v>
      </c>
      <c r="D426" s="40" t="str">
        <f ca="1">IFERROR(__xludf.DUMMYFUNCTION("""COMPUTED_VALUE"""),"Remesh is an AI-driven platform for conducting market research and gathering insights through real-time conversations.")</f>
        <v>Remesh is an AI-driven platform for conducting market research and gathering insights through real-time conversations.</v>
      </c>
      <c r="E426" s="37" t="str">
        <f ca="1">IFERROR(__xludf.DUMMYFUNCTION("""COMPUTED_VALUE"""),"🤩🤩🤩")</f>
        <v>🤩🤩🤩</v>
      </c>
      <c r="F426" s="41" t="str">
        <f ca="1">IFERROR(__xludf.DUMMYFUNCTION("""COMPUTED_VALUE"""),"Marketing &amp; Advertising , All")</f>
        <v>Marketing &amp; Advertising , All</v>
      </c>
    </row>
    <row r="427" spans="1:6" ht="87.5" hidden="1">
      <c r="A427" s="35" t="str">
        <f ca="1">IFERROR(__xludf.DUMMYFUNCTION("""COMPUTED_VALUE"""),"Rephrase")</f>
        <v>Rephrase</v>
      </c>
      <c r="B427" s="37" t="str">
        <f ca="1">IFERROR(__xludf.DUMMYFUNCTION("""COMPUTED_VALUE"""),"Low")</f>
        <v>Low</v>
      </c>
      <c r="C427" s="39" t="str">
        <f ca="1">IFERROR(__xludf.DUMMYFUNCTION("""COMPUTED_VALUE"""),"rephrase.ai")</f>
        <v>rephrase.ai</v>
      </c>
      <c r="D427" s="40" t="str">
        <f ca="1">IFERROR(__xludf.DUMMYFUNCTION("""COMPUTED_VALUE"""),"Rephrase.ai is an AI-powered synthetic video creation platform. Our deep tech generative AI technology creates hyper-personalized professional-quality videos for businesses across the globe.")</f>
        <v>Rephrase.ai is an AI-powered synthetic video creation platform. Our deep tech generative AI technology creates hyper-personalized professional-quality videos for businesses across the globe.</v>
      </c>
      <c r="E427" s="37"/>
      <c r="F427" s="41"/>
    </row>
    <row r="428" spans="1:6" ht="25" hidden="1">
      <c r="A428" s="35" t="str">
        <f ca="1">IFERROR(__xludf.DUMMYFUNCTION("""COMPUTED_VALUE"""),"Rephrasee")</f>
        <v>Rephrasee</v>
      </c>
      <c r="B428" s="37" t="str">
        <f ca="1">IFERROR(__xludf.DUMMYFUNCTION("""COMPUTED_VALUE"""),"Low")</f>
        <v>Low</v>
      </c>
      <c r="C428" s="39" t="str">
        <f ca="1">IFERROR(__xludf.DUMMYFUNCTION("""COMPUTED_VALUE"""),"rephrasee.com")</f>
        <v>rephrasee.com</v>
      </c>
      <c r="D428" s="40" t="str">
        <f ca="1">IFERROR(__xludf.DUMMYFUNCTION("""COMPUTED_VALUE"""),"Decrease the chance of plagiarism with this tool")</f>
        <v>Decrease the chance of plagiarism with this tool</v>
      </c>
      <c r="E428" s="37" t="str">
        <f ca="1">IFERROR(__xludf.DUMMYFUNCTION("""COMPUTED_VALUE"""),"🤩🤩🤩")</f>
        <v>🤩🤩🤩</v>
      </c>
      <c r="F428" s="41" t="str">
        <f ca="1">IFERROR(__xludf.DUMMYFUNCTION("""COMPUTED_VALUE"""),"Removed")</f>
        <v>Removed</v>
      </c>
    </row>
    <row r="429" spans="1:6" ht="62.5" hidden="1">
      <c r="A429" s="35" t="str">
        <f ca="1">IFERROR(__xludf.DUMMYFUNCTION("""COMPUTED_VALUE"""),"Replicastudios")</f>
        <v>Replicastudios</v>
      </c>
      <c r="B429" s="37" t="str">
        <f ca="1">IFERROR(__xludf.DUMMYFUNCTION("""COMPUTED_VALUE"""),"Low")</f>
        <v>Low</v>
      </c>
      <c r="C429" s="39" t="str">
        <f ca="1">IFERROR(__xludf.DUMMYFUNCTION("""COMPUTED_VALUE"""),"replicastudios.com")</f>
        <v>replicastudios.com</v>
      </c>
      <c r="D429" s="40" t="str">
        <f ca="1">IFERROR(__xludf.DUMMYFUNCTION("""COMPUTED_VALUE"""),"Replica AI replicates human voice, and has a built text-to-speech software to produce expressive speech that helps accelerate content creation and experimentation.")</f>
        <v>Replica AI replicates human voice, and has a built text-to-speech software to produce expressive speech that helps accelerate content creation and experimentation.</v>
      </c>
      <c r="E429" s="37"/>
      <c r="F429" s="41"/>
    </row>
    <row r="430" spans="1:6" ht="37.5" hidden="1">
      <c r="A430" s="35" t="str">
        <f ca="1">IFERROR(__xludf.DUMMYFUNCTION("""COMPUTED_VALUE"""),"Replicate")</f>
        <v>Replicate</v>
      </c>
      <c r="B430" s="37" t="str">
        <f ca="1">IFERROR(__xludf.DUMMYFUNCTION("""COMPUTED_VALUE"""),"High")</f>
        <v>High</v>
      </c>
      <c r="C430" s="39" t="str">
        <f ca="1">IFERROR(__xludf.DUMMYFUNCTION("""COMPUTED_VALUE"""),"replicate.com")</f>
        <v>replicate.com</v>
      </c>
      <c r="D430" s="40" t="str">
        <f ca="1">IFERROR(__xludf.DUMMYFUNCTION("""COMPUTED_VALUE"""),"Replicate digitally transforms your photo to a new one based on a prompt")</f>
        <v>Replicate digitally transforms your photo to a new one based on a prompt</v>
      </c>
      <c r="E430" s="37" t="str">
        <f ca="1">IFERROR(__xludf.DUMMYFUNCTION("""COMPUTED_VALUE"""),"🤩")</f>
        <v>🤩</v>
      </c>
      <c r="F430" s="41" t="str">
        <f ca="1">IFERROR(__xludf.DUMMYFUNCTION("""COMPUTED_VALUE"""),"Generate Art , Tech Developer &amp; Programming , All")</f>
        <v>Generate Art , Tech Developer &amp; Programming , All</v>
      </c>
    </row>
    <row r="431" spans="1:6" ht="12.5" hidden="1">
      <c r="A431" s="35" t="str">
        <f ca="1">IFERROR(__xludf.DUMMYFUNCTION("""COMPUTED_VALUE"""),"Replika")</f>
        <v>Replika</v>
      </c>
      <c r="B431" s="37" t="str">
        <f ca="1">IFERROR(__xludf.DUMMYFUNCTION("""COMPUTED_VALUE"""),"Medium")</f>
        <v>Medium</v>
      </c>
      <c r="C431" s="39" t="str">
        <f ca="1">IFERROR(__xludf.DUMMYFUNCTION("""COMPUTED_VALUE"""),"replika.com")</f>
        <v>replika.com</v>
      </c>
      <c r="D431" s="40" t="str">
        <f ca="1">IFERROR(__xludf.DUMMYFUNCTION("""COMPUTED_VALUE"""),"Talk to your own chatbot")</f>
        <v>Talk to your own chatbot</v>
      </c>
      <c r="E431" s="37" t="str">
        <f ca="1">IFERROR(__xludf.DUMMYFUNCTION("""COMPUTED_VALUE"""),"💎")</f>
        <v>💎</v>
      </c>
      <c r="F431" s="41" t="str">
        <f ca="1">IFERROR(__xludf.DUMMYFUNCTION("""COMPUTED_VALUE"""),"Chat , Entertainment &amp; Self Improvement , All")</f>
        <v>Chat , Entertainment &amp; Self Improvement , All</v>
      </c>
    </row>
    <row r="432" spans="1:6" ht="25" hidden="1">
      <c r="A432" s="35" t="str">
        <f ca="1">IFERROR(__xludf.DUMMYFUNCTION("""COMPUTED_VALUE"""),"Replit")</f>
        <v>Replit</v>
      </c>
      <c r="B432" s="37" t="str">
        <f ca="1">IFERROR(__xludf.DUMMYFUNCTION("""COMPUTED_VALUE"""),"High")</f>
        <v>High</v>
      </c>
      <c r="C432" s="39" t="str">
        <f ca="1">IFERROR(__xludf.DUMMYFUNCTION("""COMPUTED_VALUE"""),"replit.com/site/ghostwriter")</f>
        <v>replit.com/site/ghostwriter</v>
      </c>
      <c r="D432" s="40" t="str">
        <f ca="1">IFERROR(__xludf.DUMMYFUNCTION("""COMPUTED_VALUE"""),"AI assisted code generator in making your next software")</f>
        <v>AI assisted code generator in making your next software</v>
      </c>
      <c r="E432" s="37" t="str">
        <f ca="1">IFERROR(__xludf.DUMMYFUNCTION("""COMPUTED_VALUE"""),"🤩🤩🤩🤩🤩")</f>
        <v>🤩🤩🤩🤩🤩</v>
      </c>
      <c r="F432" s="41" t="str">
        <f ca="1">IFERROR(__xludf.DUMMYFUNCTION("""COMPUTED_VALUE"""),"Tech Developer &amp; Programming , All")</f>
        <v>Tech Developer &amp; Programming , All</v>
      </c>
    </row>
    <row r="433" spans="1:6" ht="25" hidden="1">
      <c r="A433" s="38" t="str">
        <f ca="1">IFERROR(__xludf.DUMMYFUNCTION("""COMPUTED_VALUE"""),"Reply.io")</f>
        <v>Reply.io</v>
      </c>
      <c r="B433" s="37" t="str">
        <f ca="1">IFERROR(__xludf.DUMMYFUNCTION("""COMPUTED_VALUE"""),"Medium")</f>
        <v>Medium</v>
      </c>
      <c r="C433" s="39" t="str">
        <f ca="1">IFERROR(__xludf.DUMMYFUNCTION("""COMPUTED_VALUE"""),"reply.io")</f>
        <v>reply.io</v>
      </c>
      <c r="D433" s="40" t="str">
        <f ca="1">IFERROR(__xludf.DUMMYFUNCTION("""COMPUTED_VALUE"""),"An email helper to create human-like response")</f>
        <v>An email helper to create human-like response</v>
      </c>
      <c r="E433" s="37"/>
      <c r="F433" s="41" t="str">
        <f ca="1">IFERROR(__xludf.DUMMYFUNCTION("""COMPUTED_VALUE"""),"Tech Developer &amp; Programming , Sales , Copywriting , All")</f>
        <v>Tech Developer &amp; Programming , Sales , Copywriting , All</v>
      </c>
    </row>
    <row r="434" spans="1:6" ht="25" hidden="1">
      <c r="A434" s="38" t="str">
        <f ca="1">IFERROR(__xludf.DUMMYFUNCTION("""COMPUTED_VALUE"""),"Repurpose.io")</f>
        <v>Repurpose.io</v>
      </c>
      <c r="B434" s="37" t="str">
        <f ca="1">IFERROR(__xludf.DUMMYFUNCTION("""COMPUTED_VALUE"""),"Medium")</f>
        <v>Medium</v>
      </c>
      <c r="C434" s="39" t="str">
        <f ca="1">IFERROR(__xludf.DUMMYFUNCTION("""COMPUTED_VALUE"""),"repurpose.io")</f>
        <v>repurpose.io</v>
      </c>
      <c r="D434" s="40" t="str">
        <f ca="1">IFERROR(__xludf.DUMMYFUNCTION("""COMPUTED_VALUE"""),"Quickly and easily create new content based from existing content.")</f>
        <v>Quickly and easily create new content based from existing content.</v>
      </c>
      <c r="E434" s="37" t="str">
        <f ca="1">IFERROR(__xludf.DUMMYFUNCTION("""COMPUTED_VALUE"""),"🤩🤩🤩")</f>
        <v>🤩🤩🤩</v>
      </c>
      <c r="F434" s="41" t="str">
        <f ca="1">IFERROR(__xludf.DUMMYFUNCTION("""COMPUTED_VALUE"""),"Generate Design &amp; Presentation , SEO &amp; Social Media , All")</f>
        <v>Generate Design &amp; Presentation , SEO &amp; Social Media , All</v>
      </c>
    </row>
    <row r="435" spans="1:6" ht="87.5" hidden="1">
      <c r="A435" s="35" t="str">
        <f ca="1">IFERROR(__xludf.DUMMYFUNCTION("""COMPUTED_VALUE"""),"Resemble")</f>
        <v>Resemble</v>
      </c>
      <c r="B435" s="37" t="str">
        <f ca="1">IFERROR(__xludf.DUMMYFUNCTION("""COMPUTED_VALUE"""),"Medium")</f>
        <v>Medium</v>
      </c>
      <c r="C435" s="39" t="str">
        <f ca="1">IFERROR(__xludf.DUMMYFUNCTION("""COMPUTED_VALUE"""),"resemble.ai")</f>
        <v>resemble.ai</v>
      </c>
      <c r="D435" s="40" t="str">
        <f ca="1">IFERROR(__xludf.DUMMYFUNCTION("""COMPUTED_VALUE"""),"Resemble is a text-to-speech tool that allows you to clone and create a high quality AI voice model of the subject's voice. Individuals can also translate the voice to another language while maintaining the subject's voice characteristics.")</f>
        <v>Resemble is a text-to-speech tool that allows you to clone and create a high quality AI voice model of the subject's voice. Individuals can also translate the voice to another language while maintaining the subject's voice characteristics.</v>
      </c>
      <c r="E435" s="37"/>
      <c r="F435" s="41"/>
    </row>
    <row r="436" spans="1:6" ht="37.5" hidden="1">
      <c r="A436" s="35" t="str">
        <f ca="1">IFERROR(__xludf.DUMMYFUNCTION("""COMPUTED_VALUE"""),"Resemble AI")</f>
        <v>Resemble AI</v>
      </c>
      <c r="B436" s="37" t="str">
        <f ca="1">IFERROR(__xludf.DUMMYFUNCTION("""COMPUTED_VALUE"""),"Medium")</f>
        <v>Medium</v>
      </c>
      <c r="C436" s="39" t="str">
        <f ca="1">IFERROR(__xludf.DUMMYFUNCTION("""COMPUTED_VALUE"""),"resemble.ai")</f>
        <v>resemble.ai</v>
      </c>
      <c r="D436" s="40" t="str">
        <f ca="1">IFERROR(__xludf.DUMMYFUNCTION("""COMPUTED_VALUE"""),"Resemble AI is an AI-driven platform that creates custom, realistic AI voices for various applications.")</f>
        <v>Resemble AI is an AI-driven platform that creates custom, realistic AI voices for various applications.</v>
      </c>
      <c r="E436" s="37" t="str">
        <f ca="1">IFERROR(__xludf.DUMMYFUNCTION("""COMPUTED_VALUE"""),"🤩🤩🤩")</f>
        <v>🤩🤩🤩</v>
      </c>
      <c r="F436" s="41" t="str">
        <f ca="1">IFERROR(__xludf.DUMMYFUNCTION("""COMPUTED_VALUE"""),"Generate Design &amp; Presentation , Podcast &amp; Voice , Text-To-Speech &amp; Voice Modulation , All")</f>
        <v>Generate Design &amp; Presentation , Podcast &amp; Voice , Text-To-Speech &amp; Voice Modulation , All</v>
      </c>
    </row>
    <row r="437" spans="1:6" ht="37.5" hidden="1">
      <c r="A437" s="35" t="str">
        <f ca="1">IFERROR(__xludf.DUMMYFUNCTION("""COMPUTED_VALUE"""),"Roam Around")</f>
        <v>Roam Around</v>
      </c>
      <c r="B437" s="37" t="str">
        <f ca="1">IFERROR(__xludf.DUMMYFUNCTION("""COMPUTED_VALUE"""),"Medium")</f>
        <v>Medium</v>
      </c>
      <c r="C437" s="39" t="str">
        <f ca="1">IFERROR(__xludf.DUMMYFUNCTION("""COMPUTED_VALUE"""),"roamaround.io")</f>
        <v>roamaround.io</v>
      </c>
      <c r="D437" s="40" t="str">
        <f ca="1">IFERROR(__xludf.DUMMYFUNCTION("""COMPUTED_VALUE"""),"Uses AI to plan out an entire travel itinerary for you, anywhere in the world!")</f>
        <v>Uses AI to plan out an entire travel itinerary for you, anywhere in the world!</v>
      </c>
      <c r="E437" s="37" t="str">
        <f ca="1">IFERROR(__xludf.DUMMYFUNCTION("""COMPUTED_VALUE"""),"🤩🤩🤩")</f>
        <v>🤩🤩🤩</v>
      </c>
      <c r="F437" s="41" t="str">
        <f ca="1">IFERROR(__xludf.DUMMYFUNCTION("""COMPUTED_VALUE"""),"Tech Developer &amp; Programming , All")</f>
        <v>Tech Developer &amp; Programming , All</v>
      </c>
    </row>
    <row r="438" spans="1:6" ht="12.5" hidden="1">
      <c r="A438" s="35" t="str">
        <f ca="1">IFERROR(__xludf.DUMMYFUNCTION("""COMPUTED_VALUE"""),"Rokoko")</f>
        <v>Rokoko</v>
      </c>
      <c r="B438" s="37" t="str">
        <f ca="1">IFERROR(__xludf.DUMMYFUNCTION("""COMPUTED_VALUE"""),"Low")</f>
        <v>Low</v>
      </c>
      <c r="C438" s="39" t="str">
        <f ca="1">IFERROR(__xludf.DUMMYFUNCTION("""COMPUTED_VALUE"""),"rokoko.com")</f>
        <v>rokoko.com</v>
      </c>
      <c r="D438" s="40" t="str">
        <f ca="1">IFERROR(__xludf.DUMMYFUNCTION("""COMPUTED_VALUE"""),"Make your work move in 3D")</f>
        <v>Make your work move in 3D</v>
      </c>
      <c r="E438" s="37" t="str">
        <f ca="1">IFERROR(__xludf.DUMMYFUNCTION("""COMPUTED_VALUE"""),"🤩🤩🤩")</f>
        <v>🤩🤩🤩</v>
      </c>
      <c r="F438" s="41"/>
    </row>
    <row r="439" spans="1:6" ht="12.5" hidden="1">
      <c r="A439" s="35" t="str">
        <f ca="1">IFERROR(__xludf.DUMMYFUNCTION("""COMPUTED_VALUE"""),"Runway")</f>
        <v>Runway</v>
      </c>
      <c r="B439" s="37" t="str">
        <f ca="1">IFERROR(__xludf.DUMMYFUNCTION("""COMPUTED_VALUE"""),"High")</f>
        <v>High</v>
      </c>
      <c r="C439" s="39" t="str">
        <f ca="1">IFERROR(__xludf.DUMMYFUNCTION("""COMPUTED_VALUE"""),"runwayml.com")</f>
        <v>runwayml.com</v>
      </c>
      <c r="D439" s="40" t="str">
        <f ca="1">IFERROR(__xludf.DUMMYFUNCTION("""COMPUTED_VALUE"""),"AI tool for video editing needs")</f>
        <v>AI tool for video editing needs</v>
      </c>
      <c r="E439" s="37"/>
      <c r="F439" s="41" t="str">
        <f ca="1">IFERROR(__xludf.DUMMYFUNCTION("""COMPUTED_VALUE"""),"Generate Music , Generate Design &amp; Presentation , Text-To-Video , All")</f>
        <v>Generate Music , Generate Design &amp; Presentation , Text-To-Video , All</v>
      </c>
    </row>
    <row r="440" spans="1:6" ht="62.5" hidden="1">
      <c r="A440" s="35" t="str">
        <f ca="1">IFERROR(__xludf.DUMMYFUNCTION("""COMPUTED_VALUE"""),"Runwayml")</f>
        <v>Runwayml</v>
      </c>
      <c r="B440" s="37" t="str">
        <f ca="1">IFERROR(__xludf.DUMMYFUNCTION("""COMPUTED_VALUE"""),"High")</f>
        <v>High</v>
      </c>
      <c r="C440" s="39" t="str">
        <f ca="1">IFERROR(__xludf.DUMMYFUNCTION("""COMPUTED_VALUE"""),"runwayml.com")</f>
        <v>runwayml.com</v>
      </c>
      <c r="D440" s="40" t="str">
        <f ca="1">IFERROR(__xludf.DUMMYFUNCTION("""COMPUTED_VALUE"""),"Individuals can create and publish pre-trained machine learning models for applications such as generating photorealistic images or image captions.")</f>
        <v>Individuals can create and publish pre-trained machine learning models for applications such as generating photorealistic images or image captions.</v>
      </c>
      <c r="E440" s="37"/>
      <c r="F440" s="41"/>
    </row>
    <row r="441" spans="1:6" ht="62.5" hidden="1">
      <c r="A441" s="35" t="str">
        <f ca="1">IFERROR(__xludf.DUMMYFUNCTION("""COMPUTED_VALUE"""),"Rytr")</f>
        <v>Rytr</v>
      </c>
      <c r="B441" s="37" t="str">
        <f ca="1">IFERROR(__xludf.DUMMYFUNCTION("""COMPUTED_VALUE"""),"Low")</f>
        <v>Low</v>
      </c>
      <c r="C441" s="39" t="str">
        <f ca="1">IFERROR(__xludf.DUMMYFUNCTION("""COMPUTED_VALUE"""),"rytr.me")</f>
        <v>rytr.me</v>
      </c>
      <c r="D441" s="40" t="str">
        <f ca="1">IFERROR(__xludf.DUMMYFUNCTION("""COMPUTED_VALUE"""),"Rytr is an AI writing assistant that helps you create high quality content in just a few seconds with 40+ use cases and templates to choose from to cover all your writing needs.")</f>
        <v>Rytr is an AI writing assistant that helps you create high quality content in just a few seconds with 40+ use cases and templates to choose from to cover all your writing needs.</v>
      </c>
      <c r="E441" s="37"/>
      <c r="F441" s="41"/>
    </row>
    <row r="442" spans="1:6" ht="50" hidden="1">
      <c r="A442" s="35" t="str">
        <f ca="1">IFERROR(__xludf.DUMMYFUNCTION("""COMPUTED_VALUE"""),"Scholarcy")</f>
        <v>Scholarcy</v>
      </c>
      <c r="B442" s="37" t="str">
        <f ca="1">IFERROR(__xludf.DUMMYFUNCTION("""COMPUTED_VALUE"""),"Medium")</f>
        <v>Medium</v>
      </c>
      <c r="C442" s="39" t="str">
        <f ca="1">IFERROR(__xludf.DUMMYFUNCTION("""COMPUTED_VALUE"""),"scholarcy.com")</f>
        <v>scholarcy.com</v>
      </c>
      <c r="D442" s="40" t="str">
        <f ca="1">IFERROR(__xludf.DUMMYFUNCTION("""COMPUTED_VALUE"""),"Scholarcy utilizes artificial intelligence to extract essential information from academic papers and present it in a simplified and readable format")</f>
        <v>Scholarcy utilizes artificial intelligence to extract essential information from academic papers and present it in a simplified and readable format</v>
      </c>
      <c r="E442" s="37" t="str">
        <f ca="1">IFERROR(__xludf.DUMMYFUNCTION("""COMPUTED_VALUE"""),"🤩🤩🤩")</f>
        <v>🤩🤩🤩</v>
      </c>
      <c r="F442" s="41" t="str">
        <f ca="1">IFERROR(__xludf.DUMMYFUNCTION("""COMPUTED_VALUE"""),"Education , Productivity , All")</f>
        <v>Education , Productivity , All</v>
      </c>
    </row>
    <row r="443" spans="1:6" ht="37.5" hidden="1">
      <c r="A443" s="38" t="str">
        <f ca="1">IFERROR(__xludf.DUMMYFUNCTION("""COMPUTED_VALUE"""),"Seamless.ai")</f>
        <v>Seamless.ai</v>
      </c>
      <c r="B443" s="37" t="str">
        <f ca="1">IFERROR(__xludf.DUMMYFUNCTION("""COMPUTED_VALUE"""),"Medium")</f>
        <v>Medium</v>
      </c>
      <c r="C443" s="39" t="str">
        <f ca="1">IFERROR(__xludf.DUMMYFUNCTION("""COMPUTED_VALUE"""),"seamless.ai")</f>
        <v>seamless.ai</v>
      </c>
      <c r="D443" s="40" t="str">
        <f ca="1">IFERROR(__xludf.DUMMYFUNCTION("""COMPUTED_VALUE"""),"AI sales lead tool that finds verified cell phones, emails, and direct dials for anyone you need to sell to")</f>
        <v>AI sales lead tool that finds verified cell phones, emails, and direct dials for anyone you need to sell to</v>
      </c>
      <c r="E443" s="37" t="str">
        <f ca="1">IFERROR(__xludf.DUMMYFUNCTION("""COMPUTED_VALUE"""),"🤩🤩🤩")</f>
        <v>🤩🤩🤩</v>
      </c>
      <c r="F443" s="41" t="str">
        <f ca="1">IFERROR(__xludf.DUMMYFUNCTION("""COMPUTED_VALUE"""),"Marketing &amp; Advertising , Sales , All")</f>
        <v>Marketing &amp; Advertising , Sales , All</v>
      </c>
    </row>
    <row r="444" spans="1:6" ht="25" hidden="1">
      <c r="A444" s="35" t="str">
        <f ca="1">IFERROR(__xludf.DUMMYFUNCTION("""COMPUTED_VALUE"""),"Semanticscholar")</f>
        <v>Semanticscholar</v>
      </c>
      <c r="B444" s="37" t="str">
        <f ca="1">IFERROR(__xludf.DUMMYFUNCTION("""COMPUTED_VALUE"""),"High")</f>
        <v>High</v>
      </c>
      <c r="C444" s="39" t="str">
        <f ca="1">IFERROR(__xludf.DUMMYFUNCTION("""COMPUTED_VALUE"""),"semanticscholar.org")</f>
        <v>semanticscholar.org</v>
      </c>
      <c r="D444" s="40" t="str">
        <f ca="1">IFERROR(__xludf.DUMMYFUNCTION("""COMPUTED_VALUE"""),"Reading scientific research made easier.")</f>
        <v>Reading scientific research made easier.</v>
      </c>
      <c r="E444" s="37" t="str">
        <f ca="1">IFERROR(__xludf.DUMMYFUNCTION("""COMPUTED_VALUE"""),"🤩🤩🤩🤩🤩")</f>
        <v>🤩🤩🤩🤩🤩</v>
      </c>
      <c r="F444" s="41" t="str">
        <f ca="1">IFERROR(__xludf.DUMMYFUNCTION("""COMPUTED_VALUE"""),"Education , Education &amp; Translation , Productivity , All")</f>
        <v>Education , Education &amp; Translation , Productivity , All</v>
      </c>
    </row>
    <row r="445" spans="1:6" ht="37.5" hidden="1">
      <c r="A445" s="35" t="str">
        <f ca="1">IFERROR(__xludf.DUMMYFUNCTION("""COMPUTED_VALUE"""),"Sendpotion")</f>
        <v>Sendpotion</v>
      </c>
      <c r="B445" s="37" t="str">
        <f ca="1">IFERROR(__xludf.DUMMYFUNCTION("""COMPUTED_VALUE"""),"Low")</f>
        <v>Low</v>
      </c>
      <c r="C445" s="39" t="str">
        <f ca="1">IFERROR(__xludf.DUMMYFUNCTION("""COMPUTED_VALUE"""),"sendpotion.com")</f>
        <v>sendpotion.com</v>
      </c>
      <c r="D445" s="40" t="str">
        <f ca="1">IFERROR(__xludf.DUMMYFUNCTION("""COMPUTED_VALUE"""),"Automates lip-syncing to evergreen videos that you create for your business")</f>
        <v>Automates lip-syncing to evergreen videos that you create for your business</v>
      </c>
      <c r="E445" s="37"/>
      <c r="F445" s="41" t="str">
        <f ca="1">IFERROR(__xludf.DUMMYFUNCTION("""COMPUTED_VALUE"""),"Generate Design &amp; Presentation , Sales , Text-To-Video , All")</f>
        <v>Generate Design &amp; Presentation , Sales , Text-To-Video , All</v>
      </c>
    </row>
    <row r="446" spans="1:6" ht="25" hidden="1">
      <c r="A446" s="38" t="str">
        <f ca="1">IFERROR(__xludf.DUMMYFUNCTION("""COMPUTED_VALUE"""),"SEO.ai")</f>
        <v>SEO.ai</v>
      </c>
      <c r="B446" s="37" t="str">
        <f ca="1">IFERROR(__xludf.DUMMYFUNCTION("""COMPUTED_VALUE"""),"Medium")</f>
        <v>Medium</v>
      </c>
      <c r="C446" s="39" t="str">
        <f ca="1">IFERROR(__xludf.DUMMYFUNCTION("""COMPUTED_VALUE"""),"seo.ai")</f>
        <v>seo.ai</v>
      </c>
      <c r="D446" s="40" t="str">
        <f ca="1">IFERROR(__xludf.DUMMYFUNCTION("""COMPUTED_VALUE"""),"AI-driven platform for creating SEO-optimized copy rapidly.")</f>
        <v>AI-driven platform for creating SEO-optimized copy rapidly.</v>
      </c>
      <c r="E446" s="37" t="str">
        <f ca="1">IFERROR(__xludf.DUMMYFUNCTION("""COMPUTED_VALUE"""),"🤩🤩🤩")</f>
        <v>🤩🤩🤩</v>
      </c>
      <c r="F446" s="41" t="str">
        <f ca="1">IFERROR(__xludf.DUMMYFUNCTION("""COMPUTED_VALUE"""),"Generate Design &amp; Presentation , SEO &amp; Social Media , Copywriting , All")</f>
        <v>Generate Design &amp; Presentation , SEO &amp; Social Media , Copywriting , All</v>
      </c>
    </row>
    <row r="447" spans="1:6" ht="25" hidden="1">
      <c r="A447" s="35" t="str">
        <f ca="1">IFERROR(__xludf.DUMMYFUNCTION("""COMPUTED_VALUE"""),"Simplified")</f>
        <v>Simplified</v>
      </c>
      <c r="B447" s="37" t="str">
        <f ca="1">IFERROR(__xludf.DUMMYFUNCTION("""COMPUTED_VALUE"""),"High")</f>
        <v>High</v>
      </c>
      <c r="C447" s="39" t="str">
        <f ca="1">IFERROR(__xludf.DUMMYFUNCTION("""COMPUTED_VALUE"""),"simplified.com")</f>
        <v>simplified.com</v>
      </c>
      <c r="D447" s="40" t="str">
        <f ca="1">IFERROR(__xludf.DUMMYFUNCTION("""COMPUTED_VALUE"""),"Software to maximize efficiency and collaboration in businesses.")</f>
        <v>Software to maximize efficiency and collaboration in businesses.</v>
      </c>
      <c r="E447" s="37" t="str">
        <f ca="1">IFERROR(__xludf.DUMMYFUNCTION("""COMPUTED_VALUE"""),"🤩🤩🤩🤩🤩")</f>
        <v>🤩🤩🤩🤩🤩</v>
      </c>
      <c r="F447" s="41" t="str">
        <f ca="1">IFERROR(__xludf.DUMMYFUNCTION("""COMPUTED_VALUE"""),"Generate Music , Generate Design &amp; Presentation , Marketing &amp; Advertising , Tech Developer &amp; Programming , SEO &amp; Social Media , Text-To-Video , Copywriting , All")</f>
        <v>Generate Music , Generate Design &amp; Presentation , Marketing &amp; Advertising , Tech Developer &amp; Programming , SEO &amp; Social Media , Text-To-Video , Copywriting , All</v>
      </c>
    </row>
    <row r="448" spans="1:6" ht="37.5" hidden="1">
      <c r="A448" s="35" t="str">
        <f ca="1">IFERROR(__xludf.DUMMYFUNCTION("""COMPUTED_VALUE"""),"SlidesAI")</f>
        <v>SlidesAI</v>
      </c>
      <c r="B448" s="37" t="str">
        <f ca="1">IFERROR(__xludf.DUMMYFUNCTION("""COMPUTED_VALUE"""),"Medium")</f>
        <v>Medium</v>
      </c>
      <c r="C448" s="39" t="str">
        <f ca="1">IFERROR(__xludf.DUMMYFUNCTION("""COMPUTED_VALUE"""),"slidesai.io")</f>
        <v>slidesai.io</v>
      </c>
      <c r="D448" s="40" t="str">
        <f ca="1">IFERROR(__xludf.DUMMYFUNCTION("""COMPUTED_VALUE"""),"SlidesAI provides automated AI-driven presentations with creative designs.")</f>
        <v>SlidesAI provides automated AI-driven presentations with creative designs.</v>
      </c>
      <c r="E448" s="37" t="str">
        <f ca="1">IFERROR(__xludf.DUMMYFUNCTION("""COMPUTED_VALUE"""),"🤩🤩🤩")</f>
        <v>🤩🤩🤩</v>
      </c>
      <c r="F448" s="41" t="str">
        <f ca="1">IFERROR(__xludf.DUMMYFUNCTION("""COMPUTED_VALUE"""),"Generate Design &amp; Presentation , Copywriting , All")</f>
        <v>Generate Design &amp; Presentation , Copywriting , All</v>
      </c>
    </row>
    <row r="449" spans="1:6" ht="37.5" hidden="1">
      <c r="A449" s="38" t="str">
        <f ca="1">IFERROR(__xludf.DUMMYFUNCTION("""COMPUTED_VALUE"""),"Smartly.io")</f>
        <v>Smartly.io</v>
      </c>
      <c r="B449" s="37" t="str">
        <f ca="1">IFERROR(__xludf.DUMMYFUNCTION("""COMPUTED_VALUE"""),"Medium")</f>
        <v>Medium</v>
      </c>
      <c r="C449" s="39" t="str">
        <f ca="1">IFERROR(__xludf.DUMMYFUNCTION("""COMPUTED_VALUE"""),"smartly.io")</f>
        <v>smartly.io</v>
      </c>
      <c r="D449" s="40" t="str">
        <f ca="1">IFERROR(__xludf.DUMMYFUNCTION("""COMPUTED_VALUE"""),"Smartly.io is an AI-driven platform for optimizing social advertising campaigns.")</f>
        <v>Smartly.io is an AI-driven platform for optimizing social advertising campaigns.</v>
      </c>
      <c r="E449" s="37" t="str">
        <f ca="1">IFERROR(__xludf.DUMMYFUNCTION("""COMPUTED_VALUE"""),"🤩🤩🤩")</f>
        <v>🤩🤩🤩</v>
      </c>
      <c r="F449" s="41" t="str">
        <f ca="1">IFERROR(__xludf.DUMMYFUNCTION("""COMPUTED_VALUE"""),"Marketing &amp; Advertising , Copywriting , All")</f>
        <v>Marketing &amp; Advertising , Copywriting , All</v>
      </c>
    </row>
    <row r="450" spans="1:6" ht="25" hidden="1">
      <c r="A450" s="35" t="str">
        <f ca="1">IFERROR(__xludf.DUMMYFUNCTION("""COMPUTED_VALUE"""),"Snipd")</f>
        <v>Snipd</v>
      </c>
      <c r="B450" s="37" t="str">
        <f ca="1">IFERROR(__xludf.DUMMYFUNCTION("""COMPUTED_VALUE"""),"Medium")</f>
        <v>Medium</v>
      </c>
      <c r="C450" s="39" t="str">
        <f ca="1">IFERROR(__xludf.DUMMYFUNCTION("""COMPUTED_VALUE"""),"snipd.com")</f>
        <v>snipd.com</v>
      </c>
      <c r="D450" s="40" t="str">
        <f ca="1">IFERROR(__xludf.DUMMYFUNCTION("""COMPUTED_VALUE"""),"Lessens the time listening to podcasts")</f>
        <v>Lessens the time listening to podcasts</v>
      </c>
      <c r="E450" s="37" t="str">
        <f ca="1">IFERROR(__xludf.DUMMYFUNCTION("""COMPUTED_VALUE"""),"🤩🤩🤩")</f>
        <v>🤩🤩🤩</v>
      </c>
      <c r="F450" s="41" t="str">
        <f ca="1">IFERROR(__xludf.DUMMYFUNCTION("""COMPUTED_VALUE"""),"Marketing &amp; Advertising , Podcast &amp; Voice , Productivity , Tech Developer &amp; Programming , SEO &amp; Social Media , All")</f>
        <v>Marketing &amp; Advertising , Podcast &amp; Voice , Productivity , Tech Developer &amp; Programming , SEO &amp; Social Media , All</v>
      </c>
    </row>
    <row r="451" spans="1:6" ht="62.5" hidden="1">
      <c r="A451" s="35" t="str">
        <f ca="1">IFERROR(__xludf.DUMMYFUNCTION("""COMPUTED_VALUE"""),"Social Comments GPT")</f>
        <v>Social Comments GPT</v>
      </c>
      <c r="B451" s="37" t="str">
        <f ca="1">IFERROR(__xludf.DUMMYFUNCTION("""COMPUTED_VALUE"""),"Low")</f>
        <v>Low</v>
      </c>
      <c r="C451" s="39" t="str">
        <f ca="1">IFERROR(__xludf.DUMMYFUNCTION("""COMPUTED_VALUE"""),"social-comments-gpt.com")</f>
        <v>social-comments-gpt.com</v>
      </c>
      <c r="D451" s="40" t="str">
        <f ca="1">IFERROR(__xludf.DUMMYFUNCTION("""COMPUTED_VALUE"""),"Social Comments GPT is a Chrome Extension that automatically generates comments for social media platforms to save time and effort.")</f>
        <v>Social Comments GPT is a Chrome Extension that automatically generates comments for social media platforms to save time and effort.</v>
      </c>
      <c r="E451" s="37" t="str">
        <f ca="1">IFERROR(__xludf.DUMMYFUNCTION("""COMPUTED_VALUE"""),"💎💎💎")</f>
        <v>💎💎💎</v>
      </c>
      <c r="F451" s="41" t="str">
        <f ca="1">IFERROR(__xludf.DUMMYFUNCTION("""COMPUTED_VALUE"""),"SEO &amp; Social Media , All")</f>
        <v>SEO &amp; Social Media , All</v>
      </c>
    </row>
    <row r="452" spans="1:6" ht="37.5" hidden="1">
      <c r="A452" s="35" t="str">
        <f ca="1">IFERROR(__xludf.DUMMYFUNCTION("""COMPUTED_VALUE"""),"Soundful")</f>
        <v>Soundful</v>
      </c>
      <c r="B452" s="37" t="str">
        <f ca="1">IFERROR(__xludf.DUMMYFUNCTION("""COMPUTED_VALUE"""),"Medium")</f>
        <v>Medium</v>
      </c>
      <c r="C452" s="39" t="str">
        <f ca="1">IFERROR(__xludf.DUMMYFUNCTION("""COMPUTED_VALUE"""),"soundful.com")</f>
        <v>soundful.com</v>
      </c>
      <c r="D452" s="40" t="str">
        <f ca="1">IFERROR(__xludf.DUMMYFUNCTION("""COMPUTED_VALUE"""),"Modern sound therapy platform for improved emotional and mental wellbeing.")</f>
        <v>Modern sound therapy platform for improved emotional and mental wellbeing.</v>
      </c>
      <c r="E452" s="37" t="str">
        <f ca="1">IFERROR(__xludf.DUMMYFUNCTION("""COMPUTED_VALUE"""),"🤩🤩🤩")</f>
        <v>🤩🤩🤩</v>
      </c>
      <c r="F452" s="41" t="str">
        <f ca="1">IFERROR(__xludf.DUMMYFUNCTION("""COMPUTED_VALUE"""),"Generate Music , All")</f>
        <v>Generate Music , All</v>
      </c>
    </row>
    <row r="453" spans="1:6" ht="25" hidden="1">
      <c r="A453" s="35" t="str">
        <f ca="1">IFERROR(__xludf.DUMMYFUNCTION("""COMPUTED_VALUE"""),"Soundraw")</f>
        <v>Soundraw</v>
      </c>
      <c r="B453" s="37" t="str">
        <f ca="1">IFERROR(__xludf.DUMMYFUNCTION("""COMPUTED_VALUE"""),"Medium")</f>
        <v>Medium</v>
      </c>
      <c r="C453" s="39" t="str">
        <f ca="1">IFERROR(__xludf.DUMMYFUNCTION("""COMPUTED_VALUE"""),"soundraw.io")</f>
        <v>soundraw.io</v>
      </c>
      <c r="D453" s="40" t="str">
        <f ca="1">IFERROR(__xludf.DUMMYFUNCTION("""COMPUTED_VALUE"""),"Creates AI-generated music. royalty-free")</f>
        <v>Creates AI-generated music. royalty-free</v>
      </c>
      <c r="E453" s="37" t="str">
        <f ca="1">IFERROR(__xludf.DUMMYFUNCTION("""COMPUTED_VALUE"""),"🤩🤩🤩🤩🤩")</f>
        <v>🤩🤩🤩🤩🤩</v>
      </c>
      <c r="F453" s="41" t="str">
        <f ca="1">IFERROR(__xludf.DUMMYFUNCTION("""COMPUTED_VALUE"""),"Generate Design &amp; Presentation , All")</f>
        <v>Generate Design &amp; Presentation , All</v>
      </c>
    </row>
    <row r="454" spans="1:6" ht="62.5" hidden="1">
      <c r="A454" s="35" t="str">
        <f ca="1">IFERROR(__xludf.DUMMYFUNCTION("""COMPUTED_VALUE"""),"Speechelo")</f>
        <v>Speechelo</v>
      </c>
      <c r="B454" s="37" t="str">
        <f ca="1">IFERROR(__xludf.DUMMYFUNCTION("""COMPUTED_VALUE"""),"Low")</f>
        <v>Low</v>
      </c>
      <c r="C454" s="39" t="str">
        <f ca="1">IFERROR(__xludf.DUMMYFUNCTION("""COMPUTED_VALUE"""),"speechelo.com")</f>
        <v>speechelo.com</v>
      </c>
      <c r="D454" s="40" t="str">
        <f ca="1">IFERROR(__xludf.DUMMYFUNCTION("""COMPUTED_VALUE"""),"Speechelo is a cloud-based allows you to create voiceovers with the help of AI and TTS technology. Speechelo generates speech in over 23 languages and 30 different voices.")</f>
        <v>Speechelo is a cloud-based allows you to create voiceovers with the help of AI and TTS technology. Speechelo generates speech in over 23 languages and 30 different voices.</v>
      </c>
      <c r="E454" s="37"/>
      <c r="F454" s="41"/>
    </row>
    <row r="455" spans="1:6" ht="87.5" hidden="1">
      <c r="A455" s="35" t="str">
        <f ca="1">IFERROR(__xludf.DUMMYFUNCTION("""COMPUTED_VALUE"""),"Speechify")</f>
        <v>Speechify</v>
      </c>
      <c r="B455" s="37" t="str">
        <f ca="1">IFERROR(__xludf.DUMMYFUNCTION("""COMPUTED_VALUE"""),"Low")</f>
        <v>Low</v>
      </c>
      <c r="C455" s="39" t="str">
        <f ca="1">IFERROR(__xludf.DUMMYFUNCTION("""COMPUTED_VALUE"""),"speechify.com")</f>
        <v>speechify.com</v>
      </c>
      <c r="D455" s="40" t="str">
        <f ca="1">IFERROR(__xludf.DUMMYFUNCTION("""COMPUTED_VALUE"""),"Speechify works by using advanced artificial intelligence to convert text into speech. Individuals can simply upload or select the text they want to listen to, choose from various voice options, and control the speed of narration to suit their comfort.")</f>
        <v>Speechify works by using advanced artificial intelligence to convert text into speech. Individuals can simply upload or select the text they want to listen to, choose from various voice options, and control the speed of narration to suit their comfort.</v>
      </c>
      <c r="E455" s="37"/>
      <c r="F455" s="41"/>
    </row>
    <row r="456" spans="1:6" ht="50" hidden="1">
      <c r="A456" s="35" t="str">
        <f ca="1">IFERROR(__xludf.DUMMYFUNCTION("""COMPUTED_VALUE"""),"Speechmatics")</f>
        <v>Speechmatics</v>
      </c>
      <c r="B456" s="37" t="str">
        <f ca="1">IFERROR(__xludf.DUMMYFUNCTION("""COMPUTED_VALUE"""),"Low")</f>
        <v>Low</v>
      </c>
      <c r="C456" s="39" t="str">
        <f ca="1">IFERROR(__xludf.DUMMYFUNCTION("""COMPUTED_VALUE"""),"speechmatics.com")</f>
        <v>speechmatics.com</v>
      </c>
      <c r="D456" s="40" t="str">
        <f ca="1">IFERROR(__xludf.DUMMYFUNCTION("""COMPUTED_VALUE"""),"More than simply transcribing voice, Speechmatics provides subsequent understanding, interpretation, translation and insight gathering.")</f>
        <v>More than simply transcribing voice, Speechmatics provides subsequent understanding, interpretation, translation and insight gathering.</v>
      </c>
      <c r="E456" s="37"/>
      <c r="F456" s="41"/>
    </row>
    <row r="457" spans="1:6" ht="87.5" hidden="1">
      <c r="A457" s="35" t="str">
        <f ca="1">IFERROR(__xludf.DUMMYFUNCTION("""COMPUTED_VALUE"""),"Stable Diffusion")</f>
        <v>Stable Diffusion</v>
      </c>
      <c r="B457" s="37" t="str">
        <f ca="1">IFERROR(__xludf.DUMMYFUNCTION("""COMPUTED_VALUE"""),"Medium")</f>
        <v>Medium</v>
      </c>
      <c r="C457" s="39" t="str">
        <f ca="1">IFERROR(__xludf.DUMMYFUNCTION("""COMPUTED_VALUE"""),"stablediffusionweb.com")</f>
        <v>stablediffusionweb.com</v>
      </c>
      <c r="D457" s="40" t="str">
        <f ca="1">IFERROR(__xludf.DUMMYFUNCTION("""COMPUTED_VALUE"""),"Stablediffusionweb.com provides a variety of web development and design services, such as website building, upkeep, and enhancement, with personalized solutions and a team of skilled experts, all accessible through a user-friendly interface.")</f>
        <v>Stablediffusionweb.com provides a variety of web development and design services, such as website building, upkeep, and enhancement, with personalized solutions and a team of skilled experts, all accessible through a user-friendly interface.</v>
      </c>
      <c r="E457" s="37" t="str">
        <f ca="1">IFERROR(__xludf.DUMMYFUNCTION("""COMPUTED_VALUE"""),"🤩🤩🤩🤩🤩")</f>
        <v>🤩🤩🤩🤩🤩</v>
      </c>
      <c r="F457" s="41" t="str">
        <f ca="1">IFERROR(__xludf.DUMMYFUNCTION("""COMPUTED_VALUE"""),"Generate Art , Generate Design &amp; Presentation , Tech Developer &amp; Programming , All")</f>
        <v>Generate Art , Generate Design &amp; Presentation , Tech Developer &amp; Programming , All</v>
      </c>
    </row>
    <row r="458" spans="1:6" ht="50" hidden="1">
      <c r="A458" s="35" t="str">
        <f ca="1">IFERROR(__xludf.DUMMYFUNCTION("""COMPUTED_VALUE"""),"Stablediffusionweb")</f>
        <v>Stablediffusionweb</v>
      </c>
      <c r="B458" s="37" t="str">
        <f ca="1">IFERROR(__xludf.DUMMYFUNCTION("""COMPUTED_VALUE"""),"Medium")</f>
        <v>Medium</v>
      </c>
      <c r="C458" s="39" t="str">
        <f ca="1">IFERROR(__xludf.DUMMYFUNCTION("""COMPUTED_VALUE"""),"stablediffusionweb.com")</f>
        <v>stablediffusionweb.com</v>
      </c>
      <c r="D458" s="40" t="str">
        <f ca="1">IFERROR(__xludf.DUMMYFUNCTION("""COMPUTED_VALUE"""),"Stable Diffusion is a generative model that uses deep learning to create photorealistic images from text and image prompts.")</f>
        <v>Stable Diffusion is a generative model that uses deep learning to create photorealistic images from text and image prompts.</v>
      </c>
      <c r="E458" s="37"/>
      <c r="F458" s="41"/>
    </row>
    <row r="459" spans="1:6" ht="25" hidden="1">
      <c r="A459" s="35" t="str">
        <f ca="1">IFERROR(__xludf.DUMMYFUNCTION("""COMPUTED_VALUE"""),"Steve Ai")</f>
        <v>Steve Ai</v>
      </c>
      <c r="B459" s="37" t="str">
        <f ca="1">IFERROR(__xludf.DUMMYFUNCTION("""COMPUTED_VALUE"""),"Medium")</f>
        <v>Medium</v>
      </c>
      <c r="C459" s="39" t="str">
        <f ca="1">IFERROR(__xludf.DUMMYFUNCTION("""COMPUTED_VALUE"""),"steve.ai")</f>
        <v>steve.ai</v>
      </c>
      <c r="D459" s="40" t="str">
        <f ca="1">IFERROR(__xludf.DUMMYFUNCTION("""COMPUTED_VALUE"""),"AI-driven customer service platform that creates animated videos")</f>
        <v>AI-driven customer service platform that creates animated videos</v>
      </c>
      <c r="E459" s="37" t="str">
        <f ca="1">IFERROR(__xludf.DUMMYFUNCTION("""COMPUTED_VALUE"""),"🤩🤩🤩")</f>
        <v>🤩🤩🤩</v>
      </c>
      <c r="F459" s="41" t="str">
        <f ca="1">IFERROR(__xludf.DUMMYFUNCTION("""COMPUTED_VALUE"""),"Generate Design &amp; Presentation , Text-To-Video , All")</f>
        <v>Generate Design &amp; Presentation , Text-To-Video , All</v>
      </c>
    </row>
    <row r="460" spans="1:6" ht="37.5" hidden="1">
      <c r="A460" s="35" t="str">
        <f ca="1">IFERROR(__xludf.DUMMYFUNCTION("""COMPUTED_VALUE"""),"StockGPT")</f>
        <v>StockGPT</v>
      </c>
      <c r="B460" s="37" t="str">
        <f ca="1">IFERROR(__xludf.DUMMYFUNCTION("""COMPUTED_VALUE"""),"Low")</f>
        <v>Low</v>
      </c>
      <c r="C460" s="39" t="str">
        <f ca="1">IFERROR(__xludf.DUMMYFUNCTION("""COMPUTED_VALUE"""),"askstockgpt.com")</f>
        <v>askstockgpt.com</v>
      </c>
      <c r="D460" s="40" t="str">
        <f ca="1">IFERROR(__xludf.DUMMYFUNCTION("""COMPUTED_VALUE"""),"AI-based stock market prediction platform providing reliable forecasts and analysis.")</f>
        <v>AI-based stock market prediction platform providing reliable forecasts and analysis.</v>
      </c>
      <c r="E460" s="37"/>
      <c r="F460" s="41" t="str">
        <f ca="1">IFERROR(__xludf.DUMMYFUNCTION("""COMPUTED_VALUE"""),"Legal, Finance, &amp; Data Tools , All")</f>
        <v>Legal, Finance, &amp; Data Tools , All</v>
      </c>
    </row>
    <row r="461" spans="1:6" ht="12.5" hidden="1">
      <c r="A461" s="38" t="str">
        <f ca="1">IFERROR(__xludf.DUMMYFUNCTION("""COMPUTED_VALUE"""),"Stork.ai")</f>
        <v>Stork.ai</v>
      </c>
      <c r="B461" s="37" t="str">
        <f ca="1">IFERROR(__xludf.DUMMYFUNCTION("""COMPUTED_VALUE"""),"Low")</f>
        <v>Low</v>
      </c>
      <c r="C461" s="39" t="str">
        <f ca="1">IFERROR(__xludf.DUMMYFUNCTION("""COMPUTED_VALUE"""),"stork.ai")</f>
        <v>stork.ai</v>
      </c>
      <c r="D461" s="40" t="str">
        <f ca="1">IFERROR(__xludf.DUMMYFUNCTION("""COMPUTED_VALUE"""),"ChatGPT but make it for Teams")</f>
        <v>ChatGPT but make it for Teams</v>
      </c>
      <c r="E461" s="37" t="str">
        <f ca="1">IFERROR(__xludf.DUMMYFUNCTION("""COMPUTED_VALUE"""),"💎💎💎")</f>
        <v>💎💎💎</v>
      </c>
      <c r="F461" s="41"/>
    </row>
    <row r="462" spans="1:6" ht="37.5" hidden="1">
      <c r="A462" s="35" t="str">
        <f ca="1">IFERROR(__xludf.DUMMYFUNCTION("""COMPUTED_VALUE"""),"Sudowrite")</f>
        <v>Sudowrite</v>
      </c>
      <c r="B462" s="37" t="str">
        <f ca="1">IFERROR(__xludf.DUMMYFUNCTION("""COMPUTED_VALUE"""),"Low")</f>
        <v>Low</v>
      </c>
      <c r="C462" s="39" t="str">
        <f ca="1">IFERROR(__xludf.DUMMYFUNCTION("""COMPUTED_VALUE"""),"sudowrite.com")</f>
        <v>sudowrite.com</v>
      </c>
      <c r="D462" s="40" t="str">
        <f ca="1">IFERROR(__xludf.DUMMYFUNCTION("""COMPUTED_VALUE"""),"Sudowrite is your brainstorming buddy in creating and drafting your much needed document")</f>
        <v>Sudowrite is your brainstorming buddy in creating and drafting your much needed document</v>
      </c>
      <c r="E462" s="37"/>
      <c r="F462" s="41"/>
    </row>
    <row r="463" spans="1:6" ht="75" hidden="1">
      <c r="A463" s="35" t="str">
        <f ca="1">IFERROR(__xludf.DUMMYFUNCTION("""COMPUTED_VALUE"""),"Summari")</f>
        <v>Summari</v>
      </c>
      <c r="B463" s="37" t="str">
        <f ca="1">IFERROR(__xludf.DUMMYFUNCTION("""COMPUTED_VALUE"""),"Low")</f>
        <v>Low</v>
      </c>
      <c r="C463" s="39" t="str">
        <f ca="1">IFERROR(__xludf.DUMMYFUNCTION("""COMPUTED_VALUE"""),"summari.com")</f>
        <v>summari.com</v>
      </c>
      <c r="D463" s="40" t="str">
        <f ca="1">IFERROR(__xludf.DUMMYFUNCTION("""COMPUTED_VALUE"""),"A comprehensive platform that offers access to summaries and key insights from popular books, articles, and publications, users can easily stay informed without having to read through lengthy materials.")</f>
        <v>A comprehensive platform that offers access to summaries and key insights from popular books, articles, and publications, users can easily stay informed without having to read through lengthy materials.</v>
      </c>
      <c r="E463" s="37" t="str">
        <f ca="1">IFERROR(__xludf.DUMMYFUNCTION("""COMPUTED_VALUE"""),"🤩🤩🤩")</f>
        <v>🤩🤩🤩</v>
      </c>
      <c r="F463" s="41" t="str">
        <f ca="1">IFERROR(__xludf.DUMMYFUNCTION("""COMPUTED_VALUE"""),"removed")</f>
        <v>removed</v>
      </c>
    </row>
    <row r="464" spans="1:6" ht="37.5" hidden="1">
      <c r="A464" s="35" t="str">
        <f ca="1">IFERROR(__xludf.DUMMYFUNCTION("""COMPUTED_VALUE"""),"Superb AI")</f>
        <v>Superb AI</v>
      </c>
      <c r="B464" s="37" t="str">
        <f ca="1">IFERROR(__xludf.DUMMYFUNCTION("""COMPUTED_VALUE"""),"Low")</f>
        <v>Low</v>
      </c>
      <c r="C464" s="39" t="str">
        <f ca="1">IFERROR(__xludf.DUMMYFUNCTION("""COMPUTED_VALUE"""),"superb-ai.com")</f>
        <v>superb-ai.com</v>
      </c>
      <c r="D464" s="40" t="str">
        <f ca="1">IFERROR(__xludf.DUMMYFUNCTION("""COMPUTED_VALUE"""),"Superb AI provides an AI-driven data labeling platform for creating high-quality training data sets.")</f>
        <v>Superb AI provides an AI-driven data labeling platform for creating high-quality training data sets.</v>
      </c>
      <c r="E464" s="37" t="str">
        <f ca="1">IFERROR(__xludf.DUMMYFUNCTION("""COMPUTED_VALUE"""),"💎💎💎💎")</f>
        <v>💎💎💎💎</v>
      </c>
      <c r="F464" s="41" t="str">
        <f ca="1">IFERROR(__xludf.DUMMYFUNCTION("""COMPUTED_VALUE"""),"Tech Developer &amp; Programming , All")</f>
        <v>Tech Developer &amp; Programming , All</v>
      </c>
    </row>
    <row r="465" spans="1:6" ht="37.5" hidden="1">
      <c r="A465" s="38" t="str">
        <f ca="1">IFERROR(__xludf.DUMMYFUNCTION("""COMPUTED_VALUE"""),"Supercreator.ai")</f>
        <v>Supercreator.ai</v>
      </c>
      <c r="B465" s="37" t="str">
        <f ca="1">IFERROR(__xludf.DUMMYFUNCTION("""COMPUTED_VALUE"""),"Low")</f>
        <v>Low</v>
      </c>
      <c r="C465" s="39" t="str">
        <f ca="1">IFERROR(__xludf.DUMMYFUNCTION("""COMPUTED_VALUE"""),"supercreator.ai")</f>
        <v>supercreator.ai</v>
      </c>
      <c r="D465" s="40" t="str">
        <f ca="1">IFERROR(__xludf.DUMMYFUNCTION("""COMPUTED_VALUE"""),"AI-powered platform to create, customize and share content quickly and easily.")</f>
        <v>AI-powered platform to create, customize and share content quickly and easily.</v>
      </c>
      <c r="E465" s="37" t="str">
        <f ca="1">IFERROR(__xludf.DUMMYFUNCTION("""COMPUTED_VALUE"""),"💎💎💎")</f>
        <v>💎💎💎</v>
      </c>
      <c r="F465" s="41" t="str">
        <f ca="1">IFERROR(__xludf.DUMMYFUNCTION("""COMPUTED_VALUE"""),"Generate Design &amp; Presentation , Text-To-Video , All")</f>
        <v>Generate Design &amp; Presentation , Text-To-Video , All</v>
      </c>
    </row>
    <row r="466" spans="1:6" ht="87.5" hidden="1">
      <c r="A466" s="35" t="str">
        <f ca="1">IFERROR(__xludf.DUMMYFUNCTION("""COMPUTED_VALUE"""),"Superhuman")</f>
        <v>Superhuman</v>
      </c>
      <c r="B466" s="37" t="str">
        <f ca="1">IFERROR(__xludf.DUMMYFUNCTION("""COMPUTED_VALUE"""),"Medium")</f>
        <v>Medium</v>
      </c>
      <c r="C466" s="39" t="str">
        <f ca="1">IFERROR(__xludf.DUMMYFUNCTION("""COMPUTED_VALUE"""),"superhuman.com")</f>
        <v>superhuman.com</v>
      </c>
      <c r="D466" s="40" t="str">
        <f ca="1">IFERROR(__xludf.DUMMYFUNCTION("""COMPUTED_VALUE"""),"Superhuman.com is a website that prioritizes productivity and provides an efficient email client that enhances users' workflow and productivity by offering advanced features such as quick search, personalized keyboard shortcuts, and email scheduling.")</f>
        <v>Superhuman.com is a website that prioritizes productivity and provides an efficient email client that enhances users' workflow and productivity by offering advanced features such as quick search, personalized keyboard shortcuts, and email scheduling.</v>
      </c>
      <c r="E466" s="37" t="str">
        <f ca="1">IFERROR(__xludf.DUMMYFUNCTION("""COMPUTED_VALUE"""),"💎💎💎")</f>
        <v>💎💎💎</v>
      </c>
      <c r="F466" s="41" t="str">
        <f ca="1">IFERROR(__xludf.DUMMYFUNCTION("""COMPUTED_VALUE"""),"Marketing &amp; Advertising , Productivity , Tech Developer &amp; Programming , All")</f>
        <v>Marketing &amp; Advertising , Productivity , Tech Developer &amp; Programming , All</v>
      </c>
    </row>
    <row r="467" spans="1:6" ht="25" hidden="1">
      <c r="A467" s="35" t="str">
        <f ca="1">IFERROR(__xludf.DUMMYFUNCTION("""COMPUTED_VALUE"""),"SuperMeme")</f>
        <v>SuperMeme</v>
      </c>
      <c r="B467" s="37" t="str">
        <f ca="1">IFERROR(__xludf.DUMMYFUNCTION("""COMPUTED_VALUE"""),"Medium")</f>
        <v>Medium</v>
      </c>
      <c r="C467" s="39" t="str">
        <f ca="1">IFERROR(__xludf.DUMMYFUNCTION("""COMPUTED_VALUE"""),"supermeme.ai")</f>
        <v>supermeme.ai</v>
      </c>
      <c r="D467" s="40" t="str">
        <f ca="1">IFERROR(__xludf.DUMMYFUNCTION("""COMPUTED_VALUE"""),"Help people create and share memes quickly and easily.")</f>
        <v>Help people create and share memes quickly and easily.</v>
      </c>
      <c r="E467" s="37" t="str">
        <f ca="1">IFERROR(__xludf.DUMMYFUNCTION("""COMPUTED_VALUE"""),"💎💎")</f>
        <v>💎💎</v>
      </c>
      <c r="F467" s="41" t="str">
        <f ca="1">IFERROR(__xludf.DUMMYFUNCTION("""COMPUTED_VALUE"""),"Tech Developer &amp; Programming , SEO &amp; Social Media , All")</f>
        <v>Tech Developer &amp; Programming , SEO &amp; Social Media , All</v>
      </c>
    </row>
    <row r="468" spans="1:6" ht="75" hidden="1">
      <c r="A468" s="35" t="str">
        <f ca="1">IFERROR(__xludf.DUMMYFUNCTION("""COMPUTED_VALUE"""),"Surfer SEO")</f>
        <v>Surfer SEO</v>
      </c>
      <c r="B468" s="37" t="str">
        <f ca="1">IFERROR(__xludf.DUMMYFUNCTION("""COMPUTED_VALUE"""),"Medium")</f>
        <v>Medium</v>
      </c>
      <c r="C468" s="39" t="str">
        <f ca="1">IFERROR(__xludf.DUMMYFUNCTION("""COMPUTED_VALUE"""),"surferseo.com")</f>
        <v>surferseo.com</v>
      </c>
      <c r="D468" s="40" t="str">
        <f ca="1">IFERROR(__xludf.DUMMYFUNCTION("""COMPUTED_VALUE"""),"Its comprehensive features enable users to analyze and optimize their website's content, making it more visible to search engines and increasing its chances of ranking higher in search results.")</f>
        <v>Its comprehensive features enable users to analyze and optimize their website's content, making it more visible to search engines and increasing its chances of ranking higher in search results.</v>
      </c>
      <c r="E468" s="37" t="str">
        <f ca="1">IFERROR(__xludf.DUMMYFUNCTION("""COMPUTED_VALUE"""),"🤩🤩🤩")</f>
        <v>🤩🤩🤩</v>
      </c>
      <c r="F468" s="41" t="str">
        <f ca="1">IFERROR(__xludf.DUMMYFUNCTION("""COMPUTED_VALUE"""),"Marketing &amp; Advertising , Sales , SEO &amp; Social Media , All")</f>
        <v>Marketing &amp; Advertising , Sales , SEO &amp; Social Media , All</v>
      </c>
    </row>
    <row r="469" spans="1:6" ht="12.5" hidden="1">
      <c r="A469" s="35" t="str">
        <f ca="1">IFERROR(__xludf.DUMMYFUNCTION("""COMPUTED_VALUE"""),"Surferseo")</f>
        <v>Surferseo</v>
      </c>
      <c r="B469" s="37" t="str">
        <f ca="1">IFERROR(__xludf.DUMMYFUNCTION("""COMPUTED_VALUE"""),"Low")</f>
        <v>Low</v>
      </c>
      <c r="C469" s="39" t="str">
        <f ca="1">IFERROR(__xludf.DUMMYFUNCTION("""COMPUTED_VALUE"""),"surferseo.com/ai/")</f>
        <v>surferseo.com/ai/</v>
      </c>
      <c r="D469" s="40"/>
      <c r="E469" s="37"/>
      <c r="F469" s="41" t="str">
        <f ca="1">IFERROR(__xludf.DUMMYFUNCTION("""COMPUTED_VALUE"""),"Removed")</f>
        <v>Removed</v>
      </c>
    </row>
    <row r="470" spans="1:6" ht="37.5" hidden="1">
      <c r="A470" s="35" t="str">
        <f ca="1">IFERROR(__xludf.DUMMYFUNCTION("""COMPUTED_VALUE"""),"Synthesia")</f>
        <v>Synthesia</v>
      </c>
      <c r="B470" s="37" t="str">
        <f ca="1">IFERROR(__xludf.DUMMYFUNCTION("""COMPUTED_VALUE"""),"Medium")</f>
        <v>Medium</v>
      </c>
      <c r="C470" s="39" t="str">
        <f ca="1">IFERROR(__xludf.DUMMYFUNCTION("""COMPUTED_VALUE"""),"synthesia.io")</f>
        <v>synthesia.io</v>
      </c>
      <c r="D470" s="40" t="str">
        <f ca="1">IFERROR(__xludf.DUMMYFUNCTION("""COMPUTED_VALUE"""),"Create a video with an AI avatar that can be automatically translated into multiple languages")</f>
        <v>Create a video with an AI avatar that can be automatically translated into multiple languages</v>
      </c>
      <c r="E470" s="37" t="str">
        <f ca="1">IFERROR(__xludf.DUMMYFUNCTION("""COMPUTED_VALUE"""),"🤩🤩🤩")</f>
        <v>🤩🤩🤩</v>
      </c>
      <c r="F470" s="41"/>
    </row>
    <row r="471" spans="1:6" ht="50" hidden="1">
      <c r="A471" s="35" t="str">
        <f ca="1">IFERROR(__xludf.DUMMYFUNCTION("""COMPUTED_VALUE"""),"Synthesys Studio")</f>
        <v>Synthesys Studio</v>
      </c>
      <c r="B471" s="37" t="str">
        <f ca="1">IFERROR(__xludf.DUMMYFUNCTION("""COMPUTED_VALUE"""),"Medium")</f>
        <v>Medium</v>
      </c>
      <c r="C471" s="39" t="str">
        <f ca="1">IFERROR(__xludf.DUMMYFUNCTION("""COMPUTED_VALUE"""),"synthesys.io")</f>
        <v>synthesys.io</v>
      </c>
      <c r="D471" s="40" t="str">
        <f ca="1">IFERROR(__xludf.DUMMYFUNCTION("""COMPUTED_VALUE"""),"Modern music creation platform providing powerful tools to create, record and collaborate on music projects.")</f>
        <v>Modern music creation platform providing powerful tools to create, record and collaborate on music projects.</v>
      </c>
      <c r="E471" s="37" t="str">
        <f ca="1">IFERROR(__xludf.DUMMYFUNCTION("""COMPUTED_VALUE"""),"🤩🤩🤩")</f>
        <v>🤩🤩🤩</v>
      </c>
      <c r="F471" s="41" t="str">
        <f ca="1">IFERROR(__xludf.DUMMYFUNCTION("""COMPUTED_VALUE"""),"Generate Music , Tech Developer &amp; Programming , Text-To-Speech &amp; Voice Modulation , Text-To-Video , All")</f>
        <v>Generate Music , Tech Developer &amp; Programming , Text-To-Speech &amp; Voice Modulation , Text-To-Video , All</v>
      </c>
    </row>
    <row r="472" spans="1:6" ht="25" hidden="1">
      <c r="A472" s="35" t="str">
        <f ca="1">IFERROR(__xludf.DUMMYFUNCTION("""COMPUTED_VALUE"""),"Targum Video")</f>
        <v>Targum Video</v>
      </c>
      <c r="B472" s="37" t="str">
        <f ca="1">IFERROR(__xludf.DUMMYFUNCTION("""COMPUTED_VALUE"""),"Low")</f>
        <v>Low</v>
      </c>
      <c r="C472" s="42" t="str">
        <f ca="1">IFERROR(__xludf.DUMMYFUNCTION("""COMPUTED_VALUE"""),"targum.video")</f>
        <v>targum.video</v>
      </c>
      <c r="D472" s="40" t="str">
        <f ca="1">IFERROR(__xludf.DUMMYFUNCTION("""COMPUTED_VALUE"""),"Make videos easier to understand, any language it might be.")</f>
        <v>Make videos easier to understand, any language it might be.</v>
      </c>
      <c r="E472" s="37" t="str">
        <f ca="1">IFERROR(__xludf.DUMMYFUNCTION("""COMPUTED_VALUE"""),"🤩🤩🤩")</f>
        <v>🤩🤩🤩</v>
      </c>
      <c r="F472" s="41" t="str">
        <f ca="1">IFERROR(__xludf.DUMMYFUNCTION("""COMPUTED_VALUE"""),"Text-To-Video , Translation , All")</f>
        <v>Text-To-Video , Translation , All</v>
      </c>
    </row>
    <row r="473" spans="1:6" ht="12.5" hidden="1">
      <c r="A473" s="35" t="str">
        <f ca="1">IFERROR(__xludf.DUMMYFUNCTION("""COMPUTED_VALUE"""),"Taskade")</f>
        <v>Taskade</v>
      </c>
      <c r="B473" s="37" t="str">
        <f ca="1">IFERROR(__xludf.DUMMYFUNCTION("""COMPUTED_VALUE"""),"Medium")</f>
        <v>Medium</v>
      </c>
      <c r="C473" s="39" t="str">
        <f ca="1">IFERROR(__xludf.DUMMYFUNCTION("""COMPUTED_VALUE"""),"taskade.com/generate")</f>
        <v>taskade.com/generate</v>
      </c>
      <c r="D473" s="40" t="str">
        <f ca="1">IFERROR(__xludf.DUMMYFUNCTION("""COMPUTED_VALUE"""),"AI solutions at your fingertip.")</f>
        <v>AI solutions at your fingertip.</v>
      </c>
      <c r="E473" s="37" t="str">
        <f ca="1">IFERROR(__xludf.DUMMYFUNCTION("""COMPUTED_VALUE"""),"🤩🤩🤩🤩🤩")</f>
        <v>🤩🤩🤩🤩🤩</v>
      </c>
      <c r="F473" s="41" t="str">
        <f ca="1">IFERROR(__xludf.DUMMYFUNCTION("""COMPUTED_VALUE"""),"Chat , Education , Education &amp; Translation , Entertainment &amp; Self Improvement , Generate Art , Generate Music , Generate Design &amp; Presentation , Marketing &amp; Advertising , Platform , Productivity , Tech Developer &amp; Programming , Sales , SEO &amp; Social Media "&amp;", Text-To-Speech &amp; Voice Modulation , Text-To-Video , AI Detection , Copywriting , Customer Support , Translation , All")</f>
        <v>Chat , Education , Education &amp; Translation , Entertainment &amp; Self Improvement , Generate Art , Generate Music , Generate Design &amp; Presentation , Marketing &amp; Advertising , Platform , Productivity , Tech Developer &amp; Programming , Sales , SEO &amp; Social Media , Text-To-Speech &amp; Voice Modulation , Text-To-Video , AI Detection , Copywriting , Customer Support , Translation , All</v>
      </c>
    </row>
    <row r="474" spans="1:6" ht="25" hidden="1">
      <c r="A474" s="35" t="str">
        <f ca="1">IFERROR(__xludf.DUMMYFUNCTION("""COMPUTED_VALUE"""),"The Oasis")</f>
        <v>The Oasis</v>
      </c>
      <c r="B474" s="37" t="str">
        <f ca="1">IFERROR(__xludf.DUMMYFUNCTION("""COMPUTED_VALUE"""),"Low")</f>
        <v>Low</v>
      </c>
      <c r="C474" s="39" t="str">
        <f ca="1">IFERROR(__xludf.DUMMYFUNCTION("""COMPUTED_VALUE"""),"theoasis.com")</f>
        <v>theoasis.com</v>
      </c>
      <c r="D474" s="40" t="str">
        <f ca="1">IFERROR(__xludf.DUMMYFUNCTION("""COMPUTED_VALUE"""),"This voice to text tool can improve your writing.")</f>
        <v>This voice to text tool can improve your writing.</v>
      </c>
      <c r="E474" s="37" t="str">
        <f ca="1">IFERROR(__xludf.DUMMYFUNCTION("""COMPUTED_VALUE"""),"🤩🤩🤩")</f>
        <v>🤩🤩🤩</v>
      </c>
      <c r="F474" s="41" t="str">
        <f ca="1">IFERROR(__xludf.DUMMYFUNCTION("""COMPUTED_VALUE"""),"Entertainment &amp; Self Improvement , Generate Music , Marketing &amp; Advertising , Podcast &amp; Voice , Productivity , SEO &amp; Social Media , All")</f>
        <v>Entertainment &amp; Self Improvement , Generate Music , Marketing &amp; Advertising , Podcast &amp; Voice , Productivity , SEO &amp; Social Media , All</v>
      </c>
    </row>
    <row r="475" spans="1:6" ht="12.5" hidden="1">
      <c r="A475" s="35" t="str">
        <f ca="1">IFERROR(__xludf.DUMMYFUNCTION("""COMPUTED_VALUE"""),"Timebolt")</f>
        <v>Timebolt</v>
      </c>
      <c r="B475" s="37" t="str">
        <f ca="1">IFERROR(__xludf.DUMMYFUNCTION("""COMPUTED_VALUE"""),"Low")</f>
        <v>Low</v>
      </c>
      <c r="C475" s="39" t="str">
        <f ca="1">IFERROR(__xludf.DUMMYFUNCTION("""COMPUTED_VALUE"""),"timebolt.io")</f>
        <v>timebolt.io</v>
      </c>
      <c r="D475" s="40" t="str">
        <f ca="1">IFERROR(__xludf.DUMMYFUNCTION("""COMPUTED_VALUE"""),"Save more time listening to podcasts")</f>
        <v>Save more time listening to podcasts</v>
      </c>
      <c r="E475" s="37" t="str">
        <f ca="1">IFERROR(__xludf.DUMMYFUNCTION("""COMPUTED_VALUE"""),"🤩🤩🤩")</f>
        <v>🤩🤩🤩</v>
      </c>
      <c r="F475" s="41" t="str">
        <f ca="1">IFERROR(__xludf.DUMMYFUNCTION("""COMPUTED_VALUE"""),"Generate Design &amp; Presentation , Podcast &amp; Voice , Productivity , Text-To-Video , All")</f>
        <v>Generate Design &amp; Presentation , Podcast &amp; Voice , Productivity , Text-To-Video , All</v>
      </c>
    </row>
    <row r="476" spans="1:6" ht="62.5" hidden="1">
      <c r="A476" s="35" t="str">
        <f ca="1">IFERROR(__xludf.DUMMYFUNCTION("""COMPUTED_VALUE"""),"TLDR this")</f>
        <v>TLDR this</v>
      </c>
      <c r="B476" s="37" t="str">
        <f ca="1">IFERROR(__xludf.DUMMYFUNCTION("""COMPUTED_VALUE"""),"Medium")</f>
        <v>Medium</v>
      </c>
      <c r="C476" s="39" t="str">
        <f ca="1">IFERROR(__xludf.DUMMYFUNCTION("""COMPUTED_VALUE"""),"tldrthis.com")</f>
        <v>tldrthis.com</v>
      </c>
      <c r="D476" s="40" t="str">
        <f ca="1">IFERROR(__xludf.DUMMYFUNCTION("""COMPUTED_VALUE"""),"Simplify lengthy articles and news stories into concise paragraphs, making it easy for users to understand the main points without reading the entire text.")</f>
        <v>Simplify lengthy articles and news stories into concise paragraphs, making it easy for users to understand the main points without reading the entire text.</v>
      </c>
      <c r="E476" s="37" t="str">
        <f ca="1">IFERROR(__xludf.DUMMYFUNCTION("""COMPUTED_VALUE"""),"🤩")</f>
        <v>🤩</v>
      </c>
      <c r="F476" s="41" t="str">
        <f ca="1">IFERROR(__xludf.DUMMYFUNCTION("""COMPUTED_VALUE"""),"Productivity , Tech Developer &amp; Programming , All")</f>
        <v>Productivity , Tech Developer &amp; Programming , All</v>
      </c>
    </row>
    <row r="477" spans="1:6" ht="37.5" hidden="1">
      <c r="A477" s="35" t="str">
        <f ca="1">IFERROR(__xludf.DUMMYFUNCTION("""COMPUTED_VALUE"""),"Tome")</f>
        <v>Tome</v>
      </c>
      <c r="B477" s="37" t="str">
        <f ca="1">IFERROR(__xludf.DUMMYFUNCTION("""COMPUTED_VALUE"""),"High")</f>
        <v>High</v>
      </c>
      <c r="C477" s="42" t="str">
        <f ca="1">IFERROR(__xludf.DUMMYFUNCTION("""COMPUTED_VALUE"""),"tome.app")</f>
        <v>tome.app</v>
      </c>
      <c r="D477" s="40" t="str">
        <f ca="1">IFERROR(__xludf.DUMMYFUNCTION("""COMPUTED_VALUE"""),"Modern creative platform for digital storytellers to create and share stories.")</f>
        <v>Modern creative platform for digital storytellers to create and share stories.</v>
      </c>
      <c r="E477" s="37" t="str">
        <f ca="1">IFERROR(__xludf.DUMMYFUNCTION("""COMPUTED_VALUE"""),"🤩🤩🤩")</f>
        <v>🤩🤩🤩</v>
      </c>
      <c r="F477" s="41" t="str">
        <f ca="1">IFERROR(__xludf.DUMMYFUNCTION("""COMPUTED_VALUE"""),"Copywriting , All")</f>
        <v>Copywriting , All</v>
      </c>
    </row>
    <row r="478" spans="1:6" ht="25" hidden="1">
      <c r="A478" s="35" t="str">
        <f ca="1">IFERROR(__xludf.DUMMYFUNCTION("""COMPUTED_VALUE"""),"tribescaler")</f>
        <v>tribescaler</v>
      </c>
      <c r="B478" s="37" t="str">
        <f ca="1">IFERROR(__xludf.DUMMYFUNCTION("""COMPUTED_VALUE"""),"Low")</f>
        <v>Low</v>
      </c>
      <c r="C478" s="39" t="str">
        <f ca="1">IFERROR(__xludf.DUMMYFUNCTION("""COMPUTED_VALUE"""),"tribescaler.com")</f>
        <v>tribescaler.com</v>
      </c>
      <c r="D478" s="40" t="str">
        <f ca="1">IFERROR(__xludf.DUMMYFUNCTION("""COMPUTED_VALUE"""),"AI to make your Twitter account better")</f>
        <v>AI to make your Twitter account better</v>
      </c>
      <c r="E478" s="37" t="str">
        <f ca="1">IFERROR(__xludf.DUMMYFUNCTION("""COMPUTED_VALUE"""),"🤩🤩🤩")</f>
        <v>🤩🤩🤩</v>
      </c>
      <c r="F478" s="41" t="str">
        <f ca="1">IFERROR(__xludf.DUMMYFUNCTION("""COMPUTED_VALUE"""),"Generate Design &amp; Presentation , SEO &amp; Social Media , All")</f>
        <v>Generate Design &amp; Presentation , SEO &amp; Social Media , All</v>
      </c>
    </row>
    <row r="479" spans="1:6" ht="12.5" hidden="1">
      <c r="A479" s="35" t="str">
        <f ca="1">IFERROR(__xludf.DUMMYFUNCTION("""COMPUTED_VALUE"""),"Twelve Labs")</f>
        <v>Twelve Labs</v>
      </c>
      <c r="B479" s="37" t="str">
        <f ca="1">IFERROR(__xludf.DUMMYFUNCTION("""COMPUTED_VALUE"""),"Medium")</f>
        <v>Medium</v>
      </c>
      <c r="C479" s="39" t="str">
        <f ca="1">IFERROR(__xludf.DUMMYFUNCTION("""COMPUTED_VALUE"""),"twelvelabs.io")</f>
        <v>twelvelabs.io</v>
      </c>
      <c r="D479" s="40" t="str">
        <f ca="1">IFERROR(__xludf.DUMMYFUNCTION("""COMPUTED_VALUE"""),"Search anything in a video")</f>
        <v>Search anything in a video</v>
      </c>
      <c r="E479" s="37" t="str">
        <f ca="1">IFERROR(__xludf.DUMMYFUNCTION("""COMPUTED_VALUE"""),"💎💎💎💎💎")</f>
        <v>💎💎💎💎💎</v>
      </c>
      <c r="F479" s="41" t="str">
        <f ca="1">IFERROR(__xludf.DUMMYFUNCTION("""COMPUTED_VALUE"""),"Generate Music , Generate Design &amp; Presentation , Productivity , Tech Developer &amp; Programming , Text-To-Video , All")</f>
        <v>Generate Music , Generate Design &amp; Presentation , Productivity , Tech Developer &amp; Programming , Text-To-Video , All</v>
      </c>
    </row>
    <row r="480" spans="1:6" ht="62.5" hidden="1">
      <c r="A480" s="35" t="str">
        <f ca="1">IFERROR(__xludf.DUMMYFUNCTION("""COMPUTED_VALUE"""),"Typecast")</f>
        <v>Typecast</v>
      </c>
      <c r="B480" s="37" t="str">
        <f ca="1">IFERROR(__xludf.DUMMYFUNCTION("""COMPUTED_VALUE"""),"Low")</f>
        <v>Low</v>
      </c>
      <c r="C480" s="39" t="str">
        <f ca="1">IFERROR(__xludf.DUMMYFUNCTION("""COMPUTED_VALUE"""),"typecast.ai")</f>
        <v>typecast.ai</v>
      </c>
      <c r="D480" s="40" t="str">
        <f ca="1">IFERROR(__xludf.DUMMYFUNCTION("""COMPUTED_VALUE"""),"Typecast is an AI-powered online virtual actor service that works like a word processor with more than 200 virtual voice actors to choose from to voice your content.")</f>
        <v>Typecast is an AI-powered online virtual actor service that works like a word processor with more than 200 virtual voice actors to choose from to voice your content.</v>
      </c>
      <c r="E480" s="37"/>
      <c r="F480" s="41"/>
    </row>
    <row r="481" spans="1:6" ht="25" hidden="1">
      <c r="A481" s="35" t="str">
        <f ca="1">IFERROR(__xludf.DUMMYFUNCTION("""COMPUTED_VALUE"""),"UBIAI")</f>
        <v>UBIAI</v>
      </c>
      <c r="B481" s="37" t="str">
        <f ca="1">IFERROR(__xludf.DUMMYFUNCTION("""COMPUTED_VALUE"""),"Low")</f>
        <v>Low</v>
      </c>
      <c r="C481" s="42" t="str">
        <f ca="1">IFERROR(__xludf.DUMMYFUNCTION("""COMPUTED_VALUE"""),"ubiai.tools")</f>
        <v>ubiai.tools</v>
      </c>
      <c r="D481" s="40" t="str">
        <f ca="1">IFERROR(__xludf.DUMMYFUNCTION("""COMPUTED_VALUE"""),"Turn your information to data and train your AI how to use it")</f>
        <v>Turn your information to data and train your AI how to use it</v>
      </c>
      <c r="E481" s="37" t="str">
        <f ca="1">IFERROR(__xludf.DUMMYFUNCTION("""COMPUTED_VALUE"""),"🤩🤩🤩")</f>
        <v>🤩🤩🤩</v>
      </c>
      <c r="F481" s="41" t="str">
        <f ca="1">IFERROR(__xludf.DUMMYFUNCTION("""COMPUTED_VALUE"""),"Productivity , Tech Developer &amp; Programming , All")</f>
        <v>Productivity , Tech Developer &amp; Programming , All</v>
      </c>
    </row>
    <row r="482" spans="1:6" ht="37.5" hidden="1">
      <c r="A482" s="35" t="str">
        <f ca="1">IFERROR(__xludf.DUMMYFUNCTION("""COMPUTED_VALUE"""),"UiPath")</f>
        <v>UiPath</v>
      </c>
      <c r="B482" s="37" t="str">
        <f ca="1">IFERROR(__xludf.DUMMYFUNCTION("""COMPUTED_VALUE"""),"Medium")</f>
        <v>Medium</v>
      </c>
      <c r="C482" s="39" t="str">
        <f ca="1">IFERROR(__xludf.DUMMYFUNCTION("""COMPUTED_VALUE"""),"uipath.com")</f>
        <v>uipath.com</v>
      </c>
      <c r="D482" s="40" t="str">
        <f ca="1">IFERROR(__xludf.DUMMYFUNCTION("""COMPUTED_VALUE"""),"UiPath is a leading robotic process automation platform that helps businesses automate repetitive tasks.")</f>
        <v>UiPath is a leading robotic process automation platform that helps businesses automate repetitive tasks.</v>
      </c>
      <c r="E482" s="37" t="str">
        <f ca="1">IFERROR(__xludf.DUMMYFUNCTION("""COMPUTED_VALUE"""),"🤩🤩🤩")</f>
        <v>🤩🤩🤩</v>
      </c>
      <c r="F482" s="41" t="str">
        <f ca="1">IFERROR(__xludf.DUMMYFUNCTION("""COMPUTED_VALUE"""),"Automation &amp; RPA , Tech Developer &amp; Programming , All")</f>
        <v>Automation &amp; RPA , Tech Developer &amp; Programming , All</v>
      </c>
    </row>
    <row r="483" spans="1:6" ht="62.5" hidden="1">
      <c r="A483" s="35" t="str">
        <f ca="1">IFERROR(__xludf.DUMMYFUNCTION("""COMPUTED_VALUE"""),"uizard")</f>
        <v>uizard</v>
      </c>
      <c r="B483" s="37" t="str">
        <f ca="1">IFERROR(__xludf.DUMMYFUNCTION("""COMPUTED_VALUE"""),"Medium")</f>
        <v>Medium</v>
      </c>
      <c r="C483" s="39" t="str">
        <f ca="1">IFERROR(__xludf.DUMMYFUNCTION("""COMPUTED_VALUE"""),"uizard.io")</f>
        <v>uizard.io</v>
      </c>
      <c r="D483" s="40" t="str">
        <f ca="1">IFERROR(__xludf.DUMMYFUNCTION("""COMPUTED_VALUE"""),"Uizard.io provides a unique solution for creating user interfaces that does not require coding skills, making it a useful resource for both designers and developers.")</f>
        <v>Uizard.io provides a unique solution for creating user interfaces that does not require coding skills, making it a useful resource for both designers and developers.</v>
      </c>
      <c r="E483" s="37" t="str">
        <f ca="1">IFERROR(__xludf.DUMMYFUNCTION("""COMPUTED_VALUE"""),"🤩🤩🤩🤩🤩")</f>
        <v>🤩🤩🤩🤩🤩</v>
      </c>
      <c r="F483" s="41" t="str">
        <f ca="1">IFERROR(__xludf.DUMMYFUNCTION("""COMPUTED_VALUE"""),"Tech Developer &amp; Programming , All")</f>
        <v>Tech Developer &amp; Programming , All</v>
      </c>
    </row>
    <row r="484" spans="1:6" ht="12.5" hidden="1">
      <c r="A484" s="35" t="str">
        <f ca="1">IFERROR(__xludf.DUMMYFUNCTION("""COMPUTED_VALUE"""),"Veed")</f>
        <v>Veed</v>
      </c>
      <c r="B484" s="37" t="str">
        <f ca="1">IFERROR(__xludf.DUMMYFUNCTION("""COMPUTED_VALUE"""),"Low")</f>
        <v>Low</v>
      </c>
      <c r="C484" s="39" t="str">
        <f ca="1">IFERROR(__xludf.DUMMYFUNCTION("""COMPUTED_VALUE"""),"veed.io/")</f>
        <v>veed.io/</v>
      </c>
      <c r="D484" s="40"/>
      <c r="E484" s="37"/>
      <c r="F484" s="41" t="str">
        <f ca="1">IFERROR(__xludf.DUMMYFUNCTION("""COMPUTED_VALUE"""),"Removed")</f>
        <v>Removed</v>
      </c>
    </row>
    <row r="485" spans="1:6" ht="12.5" hidden="1">
      <c r="A485" s="38" t="str">
        <f ca="1">IFERROR(__xludf.DUMMYFUNCTION("""COMPUTED_VALUE"""),"Veed.IO")</f>
        <v>Veed.IO</v>
      </c>
      <c r="B485" s="37" t="str">
        <f ca="1">IFERROR(__xludf.DUMMYFUNCTION("""COMPUTED_VALUE"""),"High")</f>
        <v>High</v>
      </c>
      <c r="C485" s="39" t="str">
        <f ca="1">IFERROR(__xludf.DUMMYFUNCTION("""COMPUTED_VALUE"""),"www.veed.io")</f>
        <v>www.veed.io</v>
      </c>
      <c r="D485" s="40" t="str">
        <f ca="1">IFERROR(__xludf.DUMMYFUNCTION("""COMPUTED_VALUE"""),"Professional videos at your fingertips.")</f>
        <v>Professional videos at your fingertips.</v>
      </c>
      <c r="E485" s="37" t="str">
        <f ca="1">IFERROR(__xludf.DUMMYFUNCTION("""COMPUTED_VALUE"""),"🤩🤩🤩")</f>
        <v>🤩🤩🤩</v>
      </c>
      <c r="F485" s="41" t="str">
        <f ca="1">IFERROR(__xludf.DUMMYFUNCTION("""COMPUTED_VALUE"""),"Marketing &amp; Advertising , SEO &amp; Social Media , All")</f>
        <v>Marketing &amp; Advertising , SEO &amp; Social Media , All</v>
      </c>
    </row>
    <row r="486" spans="1:6" ht="25" hidden="1">
      <c r="A486" s="35" t="str">
        <f ca="1">IFERROR(__xludf.DUMMYFUNCTION("""COMPUTED_VALUE"""),"Viable")</f>
        <v>Viable</v>
      </c>
      <c r="B486" s="37" t="str">
        <f ca="1">IFERROR(__xludf.DUMMYFUNCTION("""COMPUTED_VALUE"""),"Low")</f>
        <v>Low</v>
      </c>
      <c r="C486" s="39" t="str">
        <f ca="1">IFERROR(__xludf.DUMMYFUNCTION("""COMPUTED_VALUE"""),"askviable.com")</f>
        <v>askviable.com</v>
      </c>
      <c r="D486" s="40" t="str">
        <f ca="1">IFERROR(__xludf.DUMMYFUNCTION("""COMPUTED_VALUE"""),"Analyze customer feedback and reply faster")</f>
        <v>Analyze customer feedback and reply faster</v>
      </c>
      <c r="E486" s="37" t="str">
        <f ca="1">IFERROR(__xludf.DUMMYFUNCTION("""COMPUTED_VALUE"""),"🤩🤩🤩🤩🤩")</f>
        <v>🤩🤩🤩🤩🤩</v>
      </c>
      <c r="F486" s="41" t="str">
        <f ca="1">IFERROR(__xludf.DUMMYFUNCTION("""COMPUTED_VALUE"""),"Productivity , Tech Developer &amp; Programming , All")</f>
        <v>Productivity , Tech Developer &amp; Programming , All</v>
      </c>
    </row>
    <row r="487" spans="1:6" ht="37.5" hidden="1">
      <c r="A487" s="35" t="str">
        <f ca="1">IFERROR(__xludf.DUMMYFUNCTION("""COMPUTED_VALUE"""),"vidIQ")</f>
        <v>vidIQ</v>
      </c>
      <c r="B487" s="37" t="str">
        <f ca="1">IFERROR(__xludf.DUMMYFUNCTION("""COMPUTED_VALUE"""),"High")</f>
        <v>High</v>
      </c>
      <c r="C487" s="39" t="str">
        <f ca="1">IFERROR(__xludf.DUMMYFUNCTION("""COMPUTED_VALUE"""),"vidiq.com")</f>
        <v>vidiq.com</v>
      </c>
      <c r="D487" s="40" t="str">
        <f ca="1">IFERROR(__xludf.DUMMYFUNCTION("""COMPUTED_VALUE"""),"vidIQ is an innovative tool to optimize video performance and maximize reach for youtube")</f>
        <v>vidIQ is an innovative tool to optimize video performance and maximize reach for youtube</v>
      </c>
      <c r="E487" s="37"/>
      <c r="F487" s="41" t="str">
        <f ca="1">IFERROR(__xludf.DUMMYFUNCTION("""COMPUTED_VALUE"""),"Tech Developer &amp; Programming , SEO &amp; Social Media , Text-To-Video , Copywriting , All")</f>
        <v>Tech Developer &amp; Programming , SEO &amp; Social Media , Text-To-Video , Copywriting , All</v>
      </c>
    </row>
    <row r="488" spans="1:6" ht="37.5" hidden="1">
      <c r="A488" s="38" t="str">
        <f ca="1">IFERROR(__xludf.DUMMYFUNCTION("""COMPUTED_VALUE"""),"Vidyo.AI")</f>
        <v>Vidyo.AI</v>
      </c>
      <c r="B488" s="37" t="str">
        <f ca="1">IFERROR(__xludf.DUMMYFUNCTION("""COMPUTED_VALUE"""),"Medium")</f>
        <v>Medium</v>
      </c>
      <c r="C488" s="39" t="str">
        <f ca="1">IFERROR(__xludf.DUMMYFUNCTION("""COMPUTED_VALUE"""),"vidyo.ai")</f>
        <v>vidyo.ai</v>
      </c>
      <c r="D488" s="40" t="str">
        <f ca="1">IFERROR(__xludf.DUMMYFUNCTION("""COMPUTED_VALUE"""),"Vidyo.AI lets you create produce multiple versions of your footage quickly.")</f>
        <v>Vidyo.AI lets you create produce multiple versions of your footage quickly.</v>
      </c>
      <c r="E488" s="37" t="str">
        <f ca="1">IFERROR(__xludf.DUMMYFUNCTION("""COMPUTED_VALUE"""),"🤩🤩🤩")</f>
        <v>🤩🤩🤩</v>
      </c>
      <c r="F488" s="41" t="str">
        <f ca="1">IFERROR(__xludf.DUMMYFUNCTION("""COMPUTED_VALUE"""),"Generate Design &amp; Presentation , Marketing &amp; Advertising , Podcast &amp; Voice , Tech Developer &amp; Programming , Text-To-Video , All")</f>
        <v>Generate Design &amp; Presentation , Marketing &amp; Advertising , Podcast &amp; Voice , Tech Developer &amp; Programming , Text-To-Video , All</v>
      </c>
    </row>
    <row r="489" spans="1:6" ht="37.5" hidden="1">
      <c r="A489" s="35" t="str">
        <f ca="1">IFERROR(__xludf.DUMMYFUNCTION("""COMPUTED_VALUE"""),"Vocal Remover")</f>
        <v>Vocal Remover</v>
      </c>
      <c r="B489" s="37" t="str">
        <f ca="1">IFERROR(__xludf.DUMMYFUNCTION("""COMPUTED_VALUE"""),"High")</f>
        <v>High</v>
      </c>
      <c r="C489" s="39" t="str">
        <f ca="1">IFERROR(__xludf.DUMMYFUNCTION("""COMPUTED_VALUE"""),"vocalremover.org")</f>
        <v>vocalremover.org</v>
      </c>
      <c r="D489" s="40" t="str">
        <f ca="1">IFERROR(__xludf.DUMMYFUNCTION("""COMPUTED_VALUE"""),"Software to remove vocals from audio, leaving only instruments and background music.")</f>
        <v>Software to remove vocals from audio, leaving only instruments and background music.</v>
      </c>
      <c r="E489" s="37" t="str">
        <f ca="1">IFERROR(__xludf.DUMMYFUNCTION("""COMPUTED_VALUE"""),"💎💎💎")</f>
        <v>💎💎💎</v>
      </c>
      <c r="F489" s="41" t="str">
        <f ca="1">IFERROR(__xludf.DUMMYFUNCTION("""COMPUTED_VALUE"""),"Generate Music , Generate Design &amp; Presentation , All")</f>
        <v>Generate Music , Generate Design &amp; Presentation , All</v>
      </c>
    </row>
    <row r="490" spans="1:6" ht="25" hidden="1">
      <c r="A490" s="35" t="str">
        <f ca="1">IFERROR(__xludf.DUMMYFUNCTION("""COMPUTED_VALUE"""),"Voiceflow")</f>
        <v>Voiceflow</v>
      </c>
      <c r="B490" s="37" t="str">
        <f ca="1">IFERROR(__xludf.DUMMYFUNCTION("""COMPUTED_VALUE"""),"Medium")</f>
        <v>Medium</v>
      </c>
      <c r="C490" s="39" t="str">
        <f ca="1">IFERROR(__xludf.DUMMYFUNCTION("""COMPUTED_VALUE"""),"voiceflow.com")</f>
        <v>voiceflow.com</v>
      </c>
      <c r="D490" s="40" t="str">
        <f ca="1">IFERROR(__xludf.DUMMYFUNCTION("""COMPUTED_VALUE"""),"Voiceflow is a platform to create voice apps with a visual editor.")</f>
        <v>Voiceflow is a platform to create voice apps with a visual editor.</v>
      </c>
      <c r="E490" s="37" t="str">
        <f ca="1">IFERROR(__xludf.DUMMYFUNCTION("""COMPUTED_VALUE"""),"🤩🤩🤩")</f>
        <v>🤩🤩🤩</v>
      </c>
      <c r="F490" s="41" t="str">
        <f ca="1">IFERROR(__xludf.DUMMYFUNCTION("""COMPUTED_VALUE"""),"Generate Music , Generate Design &amp; Presentation , Tech Developer &amp; Programming , All")</f>
        <v>Generate Music , Generate Design &amp; Presentation , Tech Developer &amp; Programming , All</v>
      </c>
    </row>
    <row r="491" spans="1:6" ht="50" hidden="1">
      <c r="A491" s="35" t="str">
        <f ca="1">IFERROR(__xludf.DUMMYFUNCTION("""COMPUTED_VALUE"""),"Voicemod")</f>
        <v>Voicemod</v>
      </c>
      <c r="B491" s="37" t="str">
        <f ca="1">IFERROR(__xludf.DUMMYFUNCTION("""COMPUTED_VALUE"""),"High")</f>
        <v>High</v>
      </c>
      <c r="C491" s="39" t="str">
        <f ca="1">IFERROR(__xludf.DUMMYFUNCTION("""COMPUTED_VALUE"""),"voicemod.net")</f>
        <v>voicemod.net</v>
      </c>
      <c r="D491" s="40" t="str">
        <f ca="1">IFERROR(__xludf.DUMMYFUNCTION("""COMPUTED_VALUE"""),"Voicemod is an online voice changer offering real-time voice transformation for online communication.")</f>
        <v>Voicemod is an online voice changer offering real-time voice transformation for online communication.</v>
      </c>
      <c r="E491" s="37" t="str">
        <f ca="1">IFERROR(__xludf.DUMMYFUNCTION("""COMPUTED_VALUE"""),"💎💎💎")</f>
        <v>💎💎💎</v>
      </c>
      <c r="F491" s="41" t="str">
        <f ca="1">IFERROR(__xludf.DUMMYFUNCTION("""COMPUTED_VALUE"""),"Entertainment &amp; Self Improvement , Generate Music , Podcast &amp; Voice , All")</f>
        <v>Entertainment &amp; Self Improvement , Generate Music , Podcast &amp; Voice , All</v>
      </c>
    </row>
    <row r="492" spans="1:6" ht="25" hidden="1">
      <c r="A492" s="35" t="str">
        <f ca="1">IFERROR(__xludf.DUMMYFUNCTION("""COMPUTED_VALUE"""),"Wallet")</f>
        <v>Wallet</v>
      </c>
      <c r="B492" s="37" t="str">
        <f ca="1">IFERROR(__xludf.DUMMYFUNCTION("""COMPUTED_VALUE"""),"Low")</f>
        <v>Low</v>
      </c>
      <c r="C492" s="39" t="str">
        <f ca="1">IFERROR(__xludf.DUMMYFUNCTION("""COMPUTED_VALUE"""),"wallet.ai")</f>
        <v>wallet.ai</v>
      </c>
      <c r="D492" s="40" t="str">
        <f ca="1">IFERROR(__xludf.DUMMYFUNCTION("""COMPUTED_VALUE"""),"Make data driven decision on managing your finances in this AI tool")</f>
        <v>Make data driven decision on managing your finances in this AI tool</v>
      </c>
      <c r="E492" s="37"/>
      <c r="F492" s="41" t="str">
        <f ca="1">IFERROR(__xludf.DUMMYFUNCTION("""COMPUTED_VALUE"""),"Legal, Finance, &amp; Data Tools , Productivity , All")</f>
        <v>Legal, Finance, &amp; Data Tools , Productivity , All</v>
      </c>
    </row>
    <row r="493" spans="1:6" ht="37.5" hidden="1">
      <c r="A493" s="38" t="str">
        <f ca="1">IFERROR(__xludf.DUMMYFUNCTION("""COMPUTED_VALUE"""),"Warmer.ai")</f>
        <v>Warmer.ai</v>
      </c>
      <c r="B493" s="37" t="str">
        <f ca="1">IFERROR(__xludf.DUMMYFUNCTION("""COMPUTED_VALUE"""),"Low")</f>
        <v>Low</v>
      </c>
      <c r="C493" s="39" t="str">
        <f ca="1">IFERROR(__xludf.DUMMYFUNCTION("""COMPUTED_VALUE"""),"warmer.ai")</f>
        <v>warmer.ai</v>
      </c>
      <c r="D493" s="40" t="str">
        <f ca="1">IFERROR(__xludf.DUMMYFUNCTION("""COMPUTED_VALUE"""),"Uses AI email personalization to write your email outreach and increase replies")</f>
        <v>Uses AI email personalization to write your email outreach and increase replies</v>
      </c>
      <c r="E493" s="37" t="str">
        <f ca="1">IFERROR(__xludf.DUMMYFUNCTION("""COMPUTED_VALUE"""),"🤩🤩🤩")</f>
        <v>🤩🤩🤩</v>
      </c>
      <c r="F493" s="41" t="str">
        <f ca="1">IFERROR(__xludf.DUMMYFUNCTION("""COMPUTED_VALUE"""),"Generate Design &amp; Presentation , Sales , All")</f>
        <v>Generate Design &amp; Presentation , Sales , All</v>
      </c>
    </row>
    <row r="494" spans="1:6" ht="50" hidden="1">
      <c r="A494" s="35" t="str">
        <f ca="1">IFERROR(__xludf.DUMMYFUNCTION("""COMPUTED_VALUE"""),"Wave.Video")</f>
        <v>Wave.Video</v>
      </c>
      <c r="B494" s="37" t="str">
        <f ca="1">IFERROR(__xludf.DUMMYFUNCTION("""COMPUTED_VALUE"""),"High")</f>
        <v>High</v>
      </c>
      <c r="C494" s="42" t="str">
        <f ca="1">IFERROR(__xludf.DUMMYFUNCTION("""COMPUTED_VALUE"""),"wave.video")</f>
        <v>wave.video</v>
      </c>
      <c r="D494" s="40" t="str">
        <f ca="1">IFERROR(__xludf.DUMMYFUNCTION("""COMPUTED_VALUE"""),"Wave.Video is an all-in-one video marketing platform for creating, editing, and sharing engaging videos for social media, websites, and more.")</f>
        <v>Wave.Video is an all-in-one video marketing platform for creating, editing, and sharing engaging videos for social media, websites, and more.</v>
      </c>
      <c r="E494" s="37" t="str">
        <f ca="1">IFERROR(__xludf.DUMMYFUNCTION("""COMPUTED_VALUE"""),"🤩🤩🤩")</f>
        <v>🤩🤩🤩</v>
      </c>
      <c r="F494" s="41" t="str">
        <f ca="1">IFERROR(__xludf.DUMMYFUNCTION("""COMPUTED_VALUE"""),"Generate Design &amp; Presentation , Marketing &amp; Advertising , Text-To-Video , All")</f>
        <v>Generate Design &amp; Presentation , Marketing &amp; Advertising , Text-To-Video , All</v>
      </c>
    </row>
    <row r="495" spans="1:6" ht="37.5" hidden="1">
      <c r="A495" s="35" t="str">
        <f ca="1">IFERROR(__xludf.DUMMYFUNCTION("""COMPUTED_VALUE"""),"Waymark")</f>
        <v>Waymark</v>
      </c>
      <c r="B495" s="37" t="str">
        <f ca="1">IFERROR(__xludf.DUMMYFUNCTION("""COMPUTED_VALUE"""),"Medium")</f>
        <v>Medium</v>
      </c>
      <c r="C495" s="39" t="str">
        <f ca="1">IFERROR(__xludf.DUMMYFUNCTION("""COMPUTED_VALUE"""),"waymark.com")</f>
        <v>waymark.com</v>
      </c>
      <c r="D495" s="40" t="str">
        <f ca="1">IFERROR(__xludf.DUMMYFUNCTION("""COMPUTED_VALUE"""),"Use music based from your brand. Powerful tool for your branding and advertisement needs.")</f>
        <v>Use music based from your brand. Powerful tool for your branding and advertisement needs.</v>
      </c>
      <c r="E495" s="37" t="str">
        <f ca="1">IFERROR(__xludf.DUMMYFUNCTION("""COMPUTED_VALUE"""),"💎💎💎💎")</f>
        <v>💎💎💎💎</v>
      </c>
      <c r="F495" s="41" t="str">
        <f ca="1">IFERROR(__xludf.DUMMYFUNCTION("""COMPUTED_VALUE"""),"Generate Design &amp; Presentation , Text-To-Video , All")</f>
        <v>Generate Design &amp; Presentation , Text-To-Video , All</v>
      </c>
    </row>
    <row r="496" spans="1:6" ht="37.5" hidden="1">
      <c r="A496" s="35" t="str">
        <f ca="1">IFERROR(__xludf.DUMMYFUNCTION("""COMPUTED_VALUE"""),"WellSaid")</f>
        <v>WellSaid</v>
      </c>
      <c r="B496" s="37" t="str">
        <f ca="1">IFERROR(__xludf.DUMMYFUNCTION("""COMPUTED_VALUE"""),"Medium")</f>
        <v>Medium</v>
      </c>
      <c r="C496" s="39" t="str">
        <f ca="1">IFERROR(__xludf.DUMMYFUNCTION("""COMPUTED_VALUE"""),"wellsaidlabs.com")</f>
        <v>wellsaidlabs.com</v>
      </c>
      <c r="D496" s="40" t="str">
        <f ca="1">IFERROR(__xludf.DUMMYFUNCTION("""COMPUTED_VALUE"""),"WellSaid is a speech analytics platform that uses AI to create a human-like voice for your recording")</f>
        <v>WellSaid is a speech analytics platform that uses AI to create a human-like voice for your recording</v>
      </c>
      <c r="E496" s="37" t="str">
        <f ca="1">IFERROR(__xludf.DUMMYFUNCTION("""COMPUTED_VALUE"""),"🤩🤩🤩")</f>
        <v>🤩🤩🤩</v>
      </c>
      <c r="F496" s="41" t="str">
        <f ca="1">IFERROR(__xludf.DUMMYFUNCTION("""COMPUTED_VALUE"""),"Tech Developer &amp; Programming , Text-To-Speech &amp; Voice Modulation , All")</f>
        <v>Tech Developer &amp; Programming , Text-To-Speech &amp; Voice Modulation , All</v>
      </c>
    </row>
    <row r="497" spans="1:6" ht="37.5" hidden="1">
      <c r="A497" s="35" t="str">
        <f ca="1">IFERROR(__xludf.DUMMYFUNCTION("""COMPUTED_VALUE"""),"WonderDynamics")</f>
        <v>WonderDynamics</v>
      </c>
      <c r="B497" s="37" t="str">
        <f ca="1">IFERROR(__xludf.DUMMYFUNCTION("""COMPUTED_VALUE"""),"Medium")</f>
        <v>Medium</v>
      </c>
      <c r="C497" s="39" t="str">
        <f ca="1">IFERROR(__xludf.DUMMYFUNCTION("""COMPUTED_VALUE"""),"wonderdynamics.com")</f>
        <v>wonderdynamics.com</v>
      </c>
      <c r="D497" s="40" t="str">
        <f ca="1">IFERROR(__xludf.DUMMYFUNCTION("""COMPUTED_VALUE"""),"AI tool that automatically animates, lights, and composes CG characters into a live-action scene")</f>
        <v>AI tool that automatically animates, lights, and composes CG characters into a live-action scene</v>
      </c>
      <c r="E497" s="37"/>
      <c r="F497" s="41" t="str">
        <f ca="1">IFERROR(__xludf.DUMMYFUNCTION("""COMPUTED_VALUE"""),"Productivity , Text-To-Video , All")</f>
        <v>Productivity , Text-To-Video , All</v>
      </c>
    </row>
    <row r="498" spans="1:6" ht="75" hidden="1">
      <c r="A498" s="35" t="str">
        <f ca="1">IFERROR(__xludf.DUMMYFUNCTION("""COMPUTED_VALUE"""),"Wordtune")</f>
        <v>Wordtune</v>
      </c>
      <c r="B498" s="37" t="str">
        <f ca="1">IFERROR(__xludf.DUMMYFUNCTION("""COMPUTED_VALUE"""),"Medium")</f>
        <v>Medium</v>
      </c>
      <c r="C498" s="39" t="str">
        <f ca="1">IFERROR(__xludf.DUMMYFUNCTION("""COMPUTED_VALUE"""),"wordtune.com")</f>
        <v>wordtune.com</v>
      </c>
      <c r="D498" s="40" t="str">
        <f ca="1">IFERROR(__xludf.DUMMYFUNCTION("""COMPUTED_VALUE"""),"Wordtune is a cutting-edge website that provides an AI-based writing assistant to assist users in enhancing their writing abilities, expanding their vocabulary, and conveying their thoughts more effectively.")</f>
        <v>Wordtune is a cutting-edge website that provides an AI-based writing assistant to assist users in enhancing their writing abilities, expanding their vocabulary, and conveying their thoughts more effectively.</v>
      </c>
      <c r="E498" s="37" t="str">
        <f ca="1">IFERROR(__xludf.DUMMYFUNCTION("""COMPUTED_VALUE"""),"🤩🤩🤩")</f>
        <v>🤩🤩🤩</v>
      </c>
      <c r="F498" s="41" t="str">
        <f ca="1">IFERROR(__xludf.DUMMYFUNCTION("""COMPUTED_VALUE"""),"Productivity , Tech Developer &amp; Programming , Copywriting , All")</f>
        <v>Productivity , Tech Developer &amp; Programming , Copywriting , All</v>
      </c>
    </row>
    <row r="499" spans="1:6" ht="25" hidden="1">
      <c r="A499" s="35" t="str">
        <f ca="1">IFERROR(__xludf.DUMMYFUNCTION("""COMPUTED_VALUE"""),"Writer")</f>
        <v>Writer</v>
      </c>
      <c r="B499" s="37" t="str">
        <f ca="1">IFERROR(__xludf.DUMMYFUNCTION("""COMPUTED_VALUE"""),"Low")</f>
        <v>Low</v>
      </c>
      <c r="C499" s="39" t="str">
        <f ca="1">IFERROR(__xludf.DUMMYFUNCTION("""COMPUTED_VALUE"""),"ask.writer.com")</f>
        <v>ask.writer.com</v>
      </c>
      <c r="D499" s="40" t="str">
        <f ca="1">IFERROR(__xludf.DUMMYFUNCTION("""COMPUTED_VALUE"""),"Ask Writer generates content for you using the context you provide")</f>
        <v>Ask Writer generates content for you using the context you provide</v>
      </c>
      <c r="E499" s="37"/>
      <c r="F499" s="41"/>
    </row>
    <row r="500" spans="1:6" ht="87.5" hidden="1">
      <c r="A500" s="35" t="str">
        <f ca="1">IFERROR(__xludf.DUMMYFUNCTION("""COMPUTED_VALUE"""),"Writesonic")</f>
        <v>Writesonic</v>
      </c>
      <c r="B500" s="37" t="str">
        <f ca="1">IFERROR(__xludf.DUMMYFUNCTION("""COMPUTED_VALUE"""),"Medium")</f>
        <v>Medium</v>
      </c>
      <c r="C500" s="39" t="str">
        <f ca="1">IFERROR(__xludf.DUMMYFUNCTION("""COMPUTED_VALUE"""),"writesonic.com")</f>
        <v>writesonic.com</v>
      </c>
      <c r="D500" s="40" t="str">
        <f ca="1">IFERROR(__xludf.DUMMYFUNCTION("""COMPUTED_VALUE"""),"With its cutting-edge AI technology, Writesonic.com offers a distinctive writing platform that can assist users in improving their writing abilities by providing a variety of writing tools and resources to create captivating and persuasive content quickly"&amp;".")</f>
        <v>With its cutting-edge AI technology, Writesonic.com offers a distinctive writing platform that can assist users in improving their writing abilities by providing a variety of writing tools and resources to create captivating and persuasive content quickly.</v>
      </c>
      <c r="E500" s="37" t="str">
        <f ca="1">IFERROR(__xludf.DUMMYFUNCTION("""COMPUTED_VALUE"""),"💎💎💎")</f>
        <v>💎💎💎</v>
      </c>
      <c r="F500" s="41" t="str">
        <f ca="1">IFERROR(__xludf.DUMMYFUNCTION("""COMPUTED_VALUE"""),"Generate Design &amp; Presentation , Marketing &amp; Advertising , Copywriting , All")</f>
        <v>Generate Design &amp; Presentation , Marketing &amp; Advertising , Copywriting , All</v>
      </c>
    </row>
    <row r="501" spans="1:6" ht="37.5" hidden="1">
      <c r="A501" s="35" t="str">
        <f ca="1">IFERROR(__xludf.DUMMYFUNCTION("""COMPUTED_VALUE"""),"Xembly")</f>
        <v>Xembly</v>
      </c>
      <c r="B501" s="37" t="str">
        <f ca="1">IFERROR(__xludf.DUMMYFUNCTION("""COMPUTED_VALUE"""),"Medium")</f>
        <v>Medium</v>
      </c>
      <c r="C501" s="39" t="str">
        <f ca="1">IFERROR(__xludf.DUMMYFUNCTION("""COMPUTED_VALUE"""),"xembly.com")</f>
        <v>xembly.com</v>
      </c>
      <c r="D501" s="40" t="str">
        <f ca="1">IFERROR(__xludf.DUMMYFUNCTION("""COMPUTED_VALUE"""),"Be more efficient and precise in dealing information with your team let Xembly handle your meetings.")</f>
        <v>Be more efficient and precise in dealing information with your team let Xembly handle your meetings.</v>
      </c>
      <c r="E501" s="37"/>
      <c r="F501" s="41" t="str">
        <f ca="1">IFERROR(__xludf.DUMMYFUNCTION("""COMPUTED_VALUE"""),"Entertainment &amp; Self Improvement , Productivity , All")</f>
        <v>Entertainment &amp; Self Improvement , Productivity , All</v>
      </c>
    </row>
    <row r="502" spans="1:6" ht="37.5" hidden="1">
      <c r="A502" s="35" t="str">
        <f ca="1">IFERROR(__xludf.DUMMYFUNCTION("""COMPUTED_VALUE"""),"Yepic")</f>
        <v>Yepic</v>
      </c>
      <c r="B502" s="37" t="str">
        <f ca="1">IFERROR(__xludf.DUMMYFUNCTION("""COMPUTED_VALUE"""),"Medium")</f>
        <v>Medium</v>
      </c>
      <c r="C502" s="39" t="str">
        <f ca="1">IFERROR(__xludf.DUMMYFUNCTION("""COMPUTED_VALUE"""),"yepic.ai")</f>
        <v>yepic.ai</v>
      </c>
      <c r="D502" s="40" t="str">
        <f ca="1">IFERROR(__xludf.DUMMYFUNCTION("""COMPUTED_VALUE"""),"Instantly turns text into professional videos for just about anything you can think of")</f>
        <v>Instantly turns text into professional videos for just about anything you can think of</v>
      </c>
      <c r="E502" s="37" t="str">
        <f ca="1">IFERROR(__xludf.DUMMYFUNCTION("""COMPUTED_VALUE"""),"🤩🤩🤩🤩🤩")</f>
        <v>🤩🤩🤩🤩🤩</v>
      </c>
      <c r="F502" s="41" t="str">
        <f ca="1">IFERROR(__xludf.DUMMYFUNCTION("""COMPUTED_VALUE"""),"Productivity , Text-To-Video , All")</f>
        <v>Productivity , Text-To-Video , All</v>
      </c>
    </row>
    <row r="503" spans="1:6" ht="12.5" hidden="1">
      <c r="A503" s="35"/>
      <c r="B503" s="37" t="str">
        <f ca="1">IFERROR(__xludf.DUMMYFUNCTION("""COMPUTED_VALUE"""),"Low")</f>
        <v>Low</v>
      </c>
      <c r="C503" s="42"/>
      <c r="D503" s="40"/>
      <c r="E503" s="37"/>
      <c r="F503" s="41"/>
    </row>
    <row r="504" spans="1:6" ht="12.5" hidden="1">
      <c r="A504" s="35"/>
      <c r="B504" s="37"/>
      <c r="C504" s="42"/>
      <c r="D504" s="40"/>
      <c r="E504" s="37"/>
      <c r="F504" s="41"/>
    </row>
    <row r="505" spans="1:6" ht="12.5" hidden="1">
      <c r="A505" s="35"/>
      <c r="B505" s="37"/>
      <c r="C505" s="42"/>
      <c r="D505" s="40"/>
      <c r="E505" s="37"/>
      <c r="F505" s="41"/>
    </row>
    <row r="506" spans="1:6" ht="12.5" hidden="1">
      <c r="A506" s="35"/>
      <c r="B506" s="37"/>
      <c r="C506" s="42"/>
      <c r="D506" s="40"/>
      <c r="E506" s="37"/>
      <c r="F506" s="41"/>
    </row>
    <row r="507" spans="1:6" ht="12.5" hidden="1">
      <c r="A507" s="35"/>
      <c r="B507" s="37"/>
      <c r="C507" s="42"/>
      <c r="D507" s="40"/>
      <c r="E507" s="37"/>
      <c r="F507" s="41"/>
    </row>
    <row r="508" spans="1:6" ht="12.5" hidden="1">
      <c r="A508" s="35"/>
      <c r="B508" s="37"/>
      <c r="C508" s="42"/>
      <c r="D508" s="40"/>
      <c r="E508" s="37"/>
      <c r="F508" s="41"/>
    </row>
    <row r="509" spans="1:6" ht="12.5" hidden="1">
      <c r="A509" s="35"/>
      <c r="B509" s="37"/>
      <c r="C509" s="42"/>
      <c r="D509" s="40"/>
      <c r="E509" s="37"/>
      <c r="F509" s="41"/>
    </row>
    <row r="510" spans="1:6" ht="12.5" hidden="1">
      <c r="A510" s="35"/>
      <c r="B510" s="37"/>
      <c r="C510" s="42"/>
      <c r="D510" s="40"/>
      <c r="E510" s="37"/>
      <c r="F510" s="41"/>
    </row>
    <row r="511" spans="1:6" ht="12.5" hidden="1">
      <c r="A511" s="35"/>
      <c r="B511" s="37"/>
      <c r="C511" s="42"/>
      <c r="D511" s="40"/>
      <c r="E511" s="37"/>
      <c r="F511" s="41"/>
    </row>
    <row r="512" spans="1:6" ht="12.5" hidden="1">
      <c r="A512" s="35"/>
      <c r="B512" s="37"/>
      <c r="C512" s="42"/>
      <c r="D512" s="40"/>
      <c r="E512" s="37"/>
      <c r="F512" s="41"/>
    </row>
    <row r="513" spans="1:6" ht="12.5" hidden="1">
      <c r="A513" s="35"/>
      <c r="B513" s="37"/>
      <c r="C513" s="42"/>
      <c r="D513" s="40"/>
      <c r="E513" s="37"/>
      <c r="F513" s="41"/>
    </row>
    <row r="514" spans="1:6" ht="12.5" hidden="1">
      <c r="A514" s="35"/>
      <c r="B514" s="37"/>
      <c r="C514" s="42"/>
      <c r="D514" s="40"/>
      <c r="E514" s="37"/>
      <c r="F514" s="41"/>
    </row>
    <row r="515" spans="1:6" ht="12.5" hidden="1">
      <c r="A515" s="35"/>
      <c r="B515" s="37"/>
      <c r="C515" s="42"/>
      <c r="D515" s="40"/>
      <c r="E515" s="37"/>
      <c r="F515" s="41"/>
    </row>
    <row r="516" spans="1:6" ht="12.5" hidden="1">
      <c r="A516" s="35"/>
      <c r="B516" s="37"/>
      <c r="C516" s="42"/>
      <c r="D516" s="40"/>
      <c r="E516" s="37"/>
      <c r="F516" s="41"/>
    </row>
    <row r="517" spans="1:6" ht="12.5" hidden="1">
      <c r="A517" s="35"/>
      <c r="B517" s="37"/>
      <c r="C517" s="42"/>
      <c r="D517" s="40"/>
      <c r="E517" s="37"/>
      <c r="F517" s="41"/>
    </row>
    <row r="518" spans="1:6" ht="12.5" hidden="1">
      <c r="A518" s="35"/>
      <c r="B518" s="37"/>
      <c r="C518" s="42"/>
      <c r="D518" s="40"/>
      <c r="E518" s="37"/>
      <c r="F518" s="41"/>
    </row>
    <row r="519" spans="1:6" ht="12.5" hidden="1">
      <c r="A519" s="35"/>
      <c r="B519" s="37"/>
      <c r="C519" s="42"/>
      <c r="D519" s="40"/>
      <c r="E519" s="37"/>
      <c r="F519" s="41"/>
    </row>
    <row r="520" spans="1:6" ht="12.5" hidden="1">
      <c r="A520" s="35"/>
      <c r="B520" s="37"/>
      <c r="C520" s="42"/>
      <c r="D520" s="40"/>
      <c r="E520" s="37"/>
      <c r="F520" s="41"/>
    </row>
    <row r="521" spans="1:6" ht="12.5" hidden="1">
      <c r="A521" s="35"/>
      <c r="B521" s="37"/>
      <c r="C521" s="42"/>
      <c r="D521" s="40"/>
      <c r="E521" s="37"/>
      <c r="F521" s="41"/>
    </row>
    <row r="522" spans="1:6" ht="12.5" hidden="1">
      <c r="A522" s="35"/>
      <c r="B522" s="37"/>
      <c r="C522" s="42"/>
      <c r="D522" s="40"/>
      <c r="E522" s="37"/>
      <c r="F522" s="41"/>
    </row>
    <row r="523" spans="1:6" ht="12.5" hidden="1">
      <c r="A523" s="35"/>
      <c r="B523" s="37"/>
      <c r="C523" s="42"/>
      <c r="D523" s="40"/>
      <c r="E523" s="37"/>
      <c r="F523" s="41"/>
    </row>
    <row r="524" spans="1:6" ht="12.5" hidden="1">
      <c r="A524" s="35"/>
      <c r="B524" s="37"/>
      <c r="C524" s="42"/>
      <c r="D524" s="40"/>
      <c r="E524" s="37"/>
      <c r="F524" s="41"/>
    </row>
    <row r="525" spans="1:6" ht="12.5" hidden="1">
      <c r="A525" s="35"/>
      <c r="B525" s="37"/>
      <c r="C525" s="42"/>
      <c r="D525" s="40"/>
      <c r="E525" s="37"/>
      <c r="F525" s="41"/>
    </row>
    <row r="526" spans="1:6" ht="12.5" hidden="1">
      <c r="A526" s="35"/>
      <c r="B526" s="37"/>
      <c r="C526" s="42"/>
      <c r="D526" s="40"/>
      <c r="E526" s="37"/>
      <c r="F526" s="41"/>
    </row>
    <row r="527" spans="1:6" ht="12.5" hidden="1">
      <c r="A527" s="35"/>
      <c r="B527" s="37"/>
      <c r="C527" s="42"/>
      <c r="D527" s="40"/>
      <c r="E527" s="37"/>
      <c r="F527" s="41"/>
    </row>
    <row r="528" spans="1:6" ht="12.5" hidden="1">
      <c r="A528" s="35"/>
      <c r="B528" s="37"/>
      <c r="C528" s="42"/>
      <c r="D528" s="40"/>
      <c r="E528" s="37"/>
      <c r="F528" s="41"/>
    </row>
    <row r="529" spans="1:6" ht="12.5" hidden="1">
      <c r="A529" s="35"/>
      <c r="B529" s="37"/>
      <c r="C529" s="42"/>
      <c r="D529" s="40"/>
      <c r="E529" s="37"/>
      <c r="F529" s="41"/>
    </row>
    <row r="530" spans="1:6" ht="12.5" hidden="1">
      <c r="A530" s="35"/>
      <c r="B530" s="37"/>
      <c r="C530" s="42"/>
      <c r="D530" s="40"/>
      <c r="E530" s="37"/>
      <c r="F530" s="41"/>
    </row>
    <row r="531" spans="1:6" ht="12.5" hidden="1">
      <c r="A531" s="35"/>
      <c r="B531" s="37"/>
      <c r="C531" s="42"/>
      <c r="D531" s="40"/>
      <c r="E531" s="37"/>
      <c r="F531" s="41"/>
    </row>
    <row r="532" spans="1:6" ht="12.5" hidden="1">
      <c r="A532" s="35"/>
      <c r="B532" s="37"/>
      <c r="C532" s="42"/>
      <c r="D532" s="40"/>
      <c r="E532" s="37"/>
      <c r="F532" s="41"/>
    </row>
    <row r="533" spans="1:6" ht="12.5" hidden="1">
      <c r="A533" s="35"/>
      <c r="B533" s="37"/>
      <c r="C533" s="42"/>
      <c r="D533" s="40"/>
      <c r="E533" s="37"/>
      <c r="F533" s="41"/>
    </row>
    <row r="534" spans="1:6" ht="12.5" hidden="1">
      <c r="A534" s="35"/>
      <c r="B534" s="37"/>
      <c r="C534" s="42"/>
      <c r="D534" s="40"/>
      <c r="E534" s="37"/>
      <c r="F534" s="41"/>
    </row>
    <row r="535" spans="1:6" ht="12.5" hidden="1">
      <c r="A535" s="35"/>
      <c r="B535" s="37"/>
      <c r="C535" s="42"/>
      <c r="D535" s="40"/>
      <c r="E535" s="37"/>
      <c r="F535" s="41"/>
    </row>
    <row r="536" spans="1:6" ht="12.5" hidden="1">
      <c r="A536" s="35"/>
      <c r="B536" s="37"/>
      <c r="C536" s="42"/>
      <c r="D536" s="40"/>
      <c r="E536" s="37"/>
      <c r="F536" s="41"/>
    </row>
    <row r="537" spans="1:6" ht="12.5" hidden="1">
      <c r="A537" s="35"/>
      <c r="B537" s="37"/>
      <c r="C537" s="42"/>
      <c r="D537" s="40"/>
      <c r="E537" s="37"/>
      <c r="F537" s="41"/>
    </row>
    <row r="538" spans="1:6" ht="12.5" hidden="1">
      <c r="A538" s="35"/>
      <c r="B538" s="37"/>
      <c r="C538" s="42"/>
      <c r="D538" s="40"/>
      <c r="E538" s="37"/>
      <c r="F538" s="41"/>
    </row>
    <row r="539" spans="1:6" ht="12.5" hidden="1">
      <c r="A539" s="35"/>
      <c r="B539" s="37"/>
      <c r="C539" s="42"/>
      <c r="D539" s="40"/>
      <c r="E539" s="37"/>
      <c r="F539" s="41"/>
    </row>
    <row r="540" spans="1:6" ht="12.5" hidden="1">
      <c r="A540" s="35"/>
      <c r="B540" s="37"/>
      <c r="C540" s="42"/>
      <c r="D540" s="40"/>
      <c r="E540" s="37"/>
      <c r="F540" s="41"/>
    </row>
    <row r="541" spans="1:6" ht="12.5" hidden="1">
      <c r="A541" s="35"/>
      <c r="B541" s="37"/>
      <c r="C541" s="42"/>
      <c r="D541" s="40"/>
      <c r="E541" s="37"/>
      <c r="F541" s="41"/>
    </row>
    <row r="542" spans="1:6" ht="12.5" hidden="1">
      <c r="A542" s="35"/>
      <c r="B542" s="37"/>
      <c r="C542" s="42"/>
      <c r="D542" s="40"/>
      <c r="E542" s="37"/>
      <c r="F542" s="41"/>
    </row>
    <row r="543" spans="1:6" ht="12.5" hidden="1">
      <c r="A543" s="35"/>
      <c r="B543" s="37"/>
      <c r="C543" s="42"/>
      <c r="D543" s="40"/>
      <c r="E543" s="37"/>
      <c r="F543" s="41"/>
    </row>
    <row r="544" spans="1:6" ht="12.5" hidden="1">
      <c r="A544" s="35"/>
      <c r="B544" s="37"/>
      <c r="C544" s="42"/>
      <c r="D544" s="40"/>
      <c r="E544" s="37"/>
      <c r="F544" s="41"/>
    </row>
    <row r="545" spans="1:6" ht="12.5" hidden="1">
      <c r="A545" s="35"/>
      <c r="B545" s="37"/>
      <c r="C545" s="42"/>
      <c r="D545" s="40"/>
      <c r="E545" s="37"/>
      <c r="F545" s="41"/>
    </row>
    <row r="546" spans="1:6" ht="12.5" hidden="1">
      <c r="A546" s="35"/>
      <c r="B546" s="37"/>
      <c r="C546" s="42"/>
      <c r="D546" s="40"/>
      <c r="E546" s="37"/>
      <c r="F546" s="41"/>
    </row>
    <row r="547" spans="1:6" ht="12.5" hidden="1">
      <c r="A547" s="35"/>
      <c r="B547" s="37"/>
      <c r="C547" s="42"/>
      <c r="D547" s="40"/>
      <c r="E547" s="37"/>
      <c r="F547" s="41"/>
    </row>
    <row r="548" spans="1:6" ht="12.5" hidden="1">
      <c r="A548" s="35"/>
      <c r="B548" s="37"/>
      <c r="C548" s="42"/>
      <c r="D548" s="40"/>
      <c r="E548" s="37"/>
      <c r="F548" s="41"/>
    </row>
    <row r="549" spans="1:6" ht="12.5" hidden="1">
      <c r="A549" s="35"/>
      <c r="B549" s="37"/>
      <c r="C549" s="42"/>
      <c r="D549" s="40"/>
      <c r="E549" s="37"/>
      <c r="F549" s="41"/>
    </row>
    <row r="550" spans="1:6" ht="12.5" hidden="1">
      <c r="A550" s="35"/>
      <c r="B550" s="37"/>
      <c r="C550" s="42"/>
      <c r="D550" s="40"/>
      <c r="E550" s="37"/>
      <c r="F550" s="41"/>
    </row>
    <row r="551" spans="1:6" ht="12.5" hidden="1">
      <c r="A551" s="35"/>
      <c r="B551" s="37"/>
      <c r="C551" s="42"/>
      <c r="D551" s="40"/>
      <c r="E551" s="37"/>
      <c r="F551" s="41"/>
    </row>
    <row r="552" spans="1:6" ht="12.5" hidden="1">
      <c r="A552" s="35"/>
      <c r="B552" s="37"/>
      <c r="C552" s="42"/>
      <c r="D552" s="40"/>
      <c r="E552" s="37"/>
      <c r="F552" s="41"/>
    </row>
    <row r="553" spans="1:6" ht="12.5" hidden="1">
      <c r="A553" s="35"/>
      <c r="B553" s="37"/>
      <c r="C553" s="42"/>
      <c r="D553" s="40"/>
      <c r="E553" s="37"/>
      <c r="F553" s="41"/>
    </row>
    <row r="554" spans="1:6" ht="12.5" hidden="1">
      <c r="A554" s="35"/>
      <c r="B554" s="37"/>
      <c r="C554" s="42"/>
      <c r="D554" s="40"/>
      <c r="E554" s="37"/>
      <c r="F554" s="41"/>
    </row>
    <row r="555" spans="1:6" ht="12.5" hidden="1">
      <c r="A555" s="35"/>
      <c r="B555" s="37"/>
      <c r="C555" s="42"/>
      <c r="D555" s="40"/>
      <c r="E555" s="37"/>
      <c r="F555" s="41"/>
    </row>
    <row r="556" spans="1:6" ht="12.5" hidden="1">
      <c r="A556" s="35"/>
      <c r="B556" s="37"/>
      <c r="C556" s="42"/>
      <c r="D556" s="40"/>
      <c r="E556" s="37"/>
      <c r="F556" s="41"/>
    </row>
    <row r="557" spans="1:6" ht="12.5" hidden="1">
      <c r="A557" s="35"/>
      <c r="B557" s="37"/>
      <c r="C557" s="42"/>
      <c r="D557" s="40"/>
      <c r="E557" s="37"/>
      <c r="F557" s="41"/>
    </row>
    <row r="558" spans="1:6" ht="12.5" hidden="1">
      <c r="A558" s="35"/>
      <c r="B558" s="37"/>
      <c r="C558" s="42"/>
      <c r="D558" s="40"/>
      <c r="E558" s="37"/>
      <c r="F558" s="41"/>
    </row>
    <row r="559" spans="1:6" ht="12.5" hidden="1">
      <c r="A559" s="35"/>
      <c r="B559" s="37"/>
      <c r="C559" s="42"/>
      <c r="D559" s="40"/>
      <c r="E559" s="37"/>
      <c r="F559" s="41"/>
    </row>
    <row r="560" spans="1:6" ht="12.5" hidden="1">
      <c r="A560" s="35"/>
      <c r="B560" s="37"/>
      <c r="C560" s="42"/>
      <c r="D560" s="40"/>
      <c r="E560" s="37"/>
      <c r="F560" s="41"/>
    </row>
    <row r="561" spans="1:6" ht="12.5" hidden="1">
      <c r="A561" s="35"/>
      <c r="B561" s="37"/>
      <c r="C561" s="42"/>
      <c r="D561" s="40"/>
      <c r="E561" s="37"/>
      <c r="F561" s="41"/>
    </row>
    <row r="562" spans="1:6" ht="12.5" hidden="1">
      <c r="A562" s="35"/>
      <c r="B562" s="37"/>
      <c r="C562" s="42"/>
      <c r="D562" s="40"/>
      <c r="E562" s="37"/>
      <c r="F562" s="41"/>
    </row>
    <row r="563" spans="1:6" ht="12.5" hidden="1">
      <c r="A563" s="35"/>
      <c r="B563" s="37"/>
      <c r="C563" s="42"/>
      <c r="D563" s="40"/>
      <c r="E563" s="37"/>
      <c r="F563" s="41"/>
    </row>
    <row r="564" spans="1:6" ht="12.5" hidden="1">
      <c r="A564" s="35"/>
      <c r="B564" s="37"/>
      <c r="C564" s="42"/>
      <c r="D564" s="40"/>
      <c r="E564" s="37"/>
      <c r="F564" s="41"/>
    </row>
    <row r="565" spans="1:6" ht="12.5" hidden="1">
      <c r="A565" s="35"/>
      <c r="B565" s="37"/>
      <c r="C565" s="42"/>
      <c r="D565" s="40"/>
      <c r="E565" s="37"/>
      <c r="F565" s="41"/>
    </row>
    <row r="566" spans="1:6" ht="12.5" hidden="1">
      <c r="A566" s="35"/>
      <c r="B566" s="37"/>
      <c r="C566" s="42"/>
      <c r="D566" s="40"/>
      <c r="E566" s="37"/>
      <c r="F566" s="41"/>
    </row>
    <row r="567" spans="1:6" ht="12.5" hidden="1">
      <c r="A567" s="35"/>
      <c r="B567" s="37"/>
      <c r="C567" s="42"/>
      <c r="D567" s="40"/>
      <c r="E567" s="37"/>
      <c r="F567" s="41"/>
    </row>
    <row r="568" spans="1:6" ht="12.5" hidden="1">
      <c r="A568" s="35"/>
      <c r="B568" s="37"/>
      <c r="C568" s="42"/>
      <c r="D568" s="40"/>
      <c r="E568" s="37"/>
      <c r="F568" s="41"/>
    </row>
    <row r="569" spans="1:6" ht="12.5" hidden="1">
      <c r="A569" s="35"/>
      <c r="B569" s="37"/>
      <c r="C569" s="42"/>
      <c r="D569" s="40"/>
      <c r="E569" s="37"/>
      <c r="F569" s="41"/>
    </row>
    <row r="570" spans="1:6" ht="12.5" hidden="1">
      <c r="A570" s="35"/>
      <c r="B570" s="37"/>
      <c r="C570" s="42"/>
      <c r="D570" s="40"/>
      <c r="E570" s="37"/>
      <c r="F570" s="41"/>
    </row>
    <row r="571" spans="1:6" ht="12.5" hidden="1">
      <c r="A571" s="35"/>
      <c r="B571" s="37"/>
      <c r="C571" s="42"/>
      <c r="D571" s="40"/>
      <c r="E571" s="37"/>
      <c r="F571" s="41"/>
    </row>
    <row r="572" spans="1:6" ht="12.5" hidden="1">
      <c r="A572" s="35"/>
      <c r="B572" s="37"/>
      <c r="C572" s="42"/>
      <c r="D572" s="40"/>
      <c r="E572" s="37"/>
      <c r="F572" s="41"/>
    </row>
    <row r="573" spans="1:6" ht="12.5" hidden="1">
      <c r="A573" s="35"/>
      <c r="B573" s="37"/>
      <c r="C573" s="42"/>
      <c r="D573" s="40"/>
      <c r="E573" s="37"/>
      <c r="F573" s="41"/>
    </row>
    <row r="574" spans="1:6" ht="12.5" hidden="1">
      <c r="A574" s="35"/>
      <c r="B574" s="37"/>
      <c r="C574" s="42"/>
      <c r="D574" s="40"/>
      <c r="E574" s="37"/>
      <c r="F574" s="41"/>
    </row>
    <row r="575" spans="1:6" ht="12.5" hidden="1">
      <c r="A575" s="35"/>
      <c r="B575" s="37"/>
      <c r="C575" s="42"/>
      <c r="D575" s="40"/>
      <c r="E575" s="37"/>
      <c r="F575" s="41"/>
    </row>
    <row r="576" spans="1:6" ht="12.5" hidden="1">
      <c r="A576" s="35"/>
      <c r="B576" s="37"/>
      <c r="C576" s="42"/>
      <c r="D576" s="40"/>
      <c r="E576" s="37"/>
      <c r="F576" s="41"/>
    </row>
    <row r="577" spans="1:6" ht="12.5" hidden="1">
      <c r="A577" s="35"/>
      <c r="B577" s="37"/>
      <c r="C577" s="42"/>
      <c r="D577" s="40"/>
      <c r="E577" s="37"/>
      <c r="F577" s="41"/>
    </row>
    <row r="578" spans="1:6" ht="12.5" hidden="1">
      <c r="A578" s="35"/>
      <c r="B578" s="37"/>
      <c r="C578" s="42"/>
      <c r="D578" s="40"/>
      <c r="E578" s="37"/>
      <c r="F578" s="41"/>
    </row>
    <row r="579" spans="1:6" ht="12.5" hidden="1">
      <c r="A579" s="35"/>
      <c r="B579" s="37"/>
      <c r="C579" s="42"/>
      <c r="D579" s="40"/>
      <c r="E579" s="37"/>
      <c r="F579" s="41"/>
    </row>
    <row r="580" spans="1:6" ht="12.5" hidden="1">
      <c r="A580" s="35"/>
      <c r="B580" s="37"/>
      <c r="C580" s="42"/>
      <c r="D580" s="40"/>
      <c r="E580" s="37"/>
      <c r="F580" s="41"/>
    </row>
    <row r="581" spans="1:6" ht="12.5" hidden="1">
      <c r="A581" s="35"/>
      <c r="B581" s="37"/>
      <c r="C581" s="42"/>
      <c r="D581" s="40"/>
      <c r="E581" s="37"/>
      <c r="F581" s="41"/>
    </row>
    <row r="582" spans="1:6" ht="12.5" hidden="1">
      <c r="A582" s="35"/>
      <c r="B582" s="37"/>
      <c r="C582" s="42"/>
      <c r="D582" s="40"/>
      <c r="E582" s="37"/>
      <c r="F582" s="41"/>
    </row>
    <row r="583" spans="1:6" ht="12.5" hidden="1">
      <c r="A583" s="35"/>
      <c r="B583" s="37"/>
      <c r="C583" s="42"/>
      <c r="D583" s="40"/>
      <c r="E583" s="37"/>
      <c r="F583" s="41"/>
    </row>
    <row r="584" spans="1:6" ht="12.5" hidden="1">
      <c r="A584" s="35"/>
      <c r="B584" s="37"/>
      <c r="C584" s="42"/>
      <c r="D584" s="40"/>
      <c r="E584" s="37"/>
      <c r="F584" s="41"/>
    </row>
    <row r="585" spans="1:6" ht="12.5" hidden="1">
      <c r="A585" s="35"/>
      <c r="B585" s="37"/>
      <c r="C585" s="42"/>
      <c r="D585" s="40"/>
      <c r="E585" s="37"/>
      <c r="F585" s="41"/>
    </row>
    <row r="586" spans="1:6" ht="12.5" hidden="1">
      <c r="A586" s="35"/>
      <c r="B586" s="37"/>
      <c r="C586" s="42"/>
      <c r="D586" s="40"/>
      <c r="E586" s="37"/>
      <c r="F586" s="41"/>
    </row>
    <row r="587" spans="1:6" ht="12.5" hidden="1">
      <c r="A587" s="35"/>
      <c r="B587" s="37"/>
      <c r="C587" s="42"/>
      <c r="D587" s="40"/>
      <c r="E587" s="37"/>
      <c r="F587" s="41"/>
    </row>
    <row r="588" spans="1:6" ht="12.5" hidden="1">
      <c r="A588" s="35"/>
      <c r="B588" s="37"/>
      <c r="C588" s="42"/>
      <c r="D588" s="40"/>
      <c r="E588" s="37"/>
      <c r="F588" s="41"/>
    </row>
    <row r="589" spans="1:6" ht="12.5" hidden="1">
      <c r="A589" s="35"/>
      <c r="B589" s="37"/>
      <c r="C589" s="42"/>
      <c r="D589" s="40"/>
      <c r="E589" s="37"/>
      <c r="F589" s="41"/>
    </row>
    <row r="590" spans="1:6" ht="12.5" hidden="1">
      <c r="A590" s="35"/>
      <c r="B590" s="37"/>
      <c r="C590" s="42"/>
      <c r="D590" s="40"/>
      <c r="E590" s="37"/>
      <c r="F590" s="41"/>
    </row>
    <row r="591" spans="1:6" ht="12.5" hidden="1">
      <c r="A591" s="35"/>
      <c r="B591" s="37"/>
      <c r="C591" s="42"/>
      <c r="D591" s="40"/>
      <c r="E591" s="37"/>
      <c r="F591" s="41"/>
    </row>
    <row r="592" spans="1:6" ht="12.5" hidden="1">
      <c r="A592" s="35"/>
      <c r="B592" s="37"/>
      <c r="C592" s="42"/>
      <c r="D592" s="40"/>
      <c r="E592" s="37"/>
      <c r="F592" s="41"/>
    </row>
    <row r="593" spans="1:6" ht="12.5" hidden="1">
      <c r="A593" s="35"/>
      <c r="B593" s="37"/>
      <c r="C593" s="42"/>
      <c r="D593" s="40"/>
      <c r="E593" s="37"/>
      <c r="F593" s="41"/>
    </row>
    <row r="594" spans="1:6" ht="12.5" hidden="1">
      <c r="A594" s="35"/>
      <c r="B594" s="37"/>
      <c r="C594" s="42"/>
      <c r="D594" s="40"/>
      <c r="E594" s="37"/>
      <c r="F594" s="41"/>
    </row>
    <row r="595" spans="1:6" ht="12.5" hidden="1">
      <c r="A595" s="35"/>
      <c r="B595" s="37"/>
      <c r="C595" s="42"/>
      <c r="D595" s="40"/>
      <c r="E595" s="37"/>
      <c r="F595" s="41"/>
    </row>
    <row r="596" spans="1:6" ht="12.5" hidden="1">
      <c r="A596" s="35"/>
      <c r="B596" s="37"/>
      <c r="C596" s="42"/>
      <c r="D596" s="40"/>
      <c r="E596" s="37"/>
      <c r="F596" s="41"/>
    </row>
    <row r="597" spans="1:6" ht="12.5" hidden="1">
      <c r="A597" s="35"/>
      <c r="B597" s="37"/>
      <c r="C597" s="42"/>
      <c r="D597" s="40"/>
      <c r="E597" s="37"/>
      <c r="F597" s="41"/>
    </row>
    <row r="598" spans="1:6" ht="12.5" hidden="1">
      <c r="A598" s="35"/>
      <c r="B598" s="37"/>
      <c r="C598" s="42"/>
      <c r="D598" s="40"/>
      <c r="E598" s="37"/>
      <c r="F598" s="41"/>
    </row>
    <row r="599" spans="1:6" ht="12.5" hidden="1">
      <c r="A599" s="35"/>
      <c r="B599" s="37"/>
      <c r="C599" s="42"/>
      <c r="D599" s="40"/>
      <c r="E599" s="37"/>
      <c r="F599" s="41"/>
    </row>
    <row r="600" spans="1:6" ht="12.5" hidden="1">
      <c r="A600" s="35"/>
      <c r="B600" s="37"/>
      <c r="C600" s="42"/>
      <c r="D600" s="40"/>
      <c r="E600" s="37"/>
      <c r="F600" s="41"/>
    </row>
    <row r="601" spans="1:6" ht="12.5" hidden="1">
      <c r="A601" s="35"/>
      <c r="B601" s="37"/>
      <c r="C601" s="42"/>
      <c r="D601" s="40"/>
      <c r="E601" s="37"/>
      <c r="F601" s="41"/>
    </row>
    <row r="602" spans="1:6" ht="12.5" hidden="1">
      <c r="A602" s="35"/>
      <c r="B602" s="37"/>
      <c r="C602" s="42"/>
      <c r="D602" s="40"/>
      <c r="E602" s="37"/>
      <c r="F602" s="41"/>
    </row>
    <row r="603" spans="1:6" ht="12.5" hidden="1">
      <c r="A603" s="35"/>
      <c r="B603" s="37"/>
      <c r="C603" s="42"/>
      <c r="D603" s="40"/>
      <c r="E603" s="37"/>
      <c r="F603" s="41"/>
    </row>
    <row r="604" spans="1:6" ht="12.5" hidden="1">
      <c r="A604" s="35"/>
      <c r="B604" s="37"/>
      <c r="C604" s="42"/>
      <c r="D604" s="40"/>
      <c r="E604" s="37"/>
      <c r="F604" s="41"/>
    </row>
    <row r="605" spans="1:6" ht="12.5" hidden="1">
      <c r="A605" s="35"/>
      <c r="B605" s="37"/>
      <c r="C605" s="42"/>
      <c r="D605" s="40"/>
      <c r="E605" s="37"/>
      <c r="F605" s="41"/>
    </row>
    <row r="606" spans="1:6" ht="12.5" hidden="1">
      <c r="A606" s="35"/>
      <c r="B606" s="37"/>
      <c r="C606" s="42"/>
      <c r="D606" s="40"/>
      <c r="E606" s="37"/>
      <c r="F606" s="41"/>
    </row>
    <row r="607" spans="1:6" ht="12.5" hidden="1">
      <c r="A607" s="35"/>
      <c r="B607" s="37"/>
      <c r="C607" s="42"/>
      <c r="D607" s="40"/>
      <c r="E607" s="37"/>
      <c r="F607" s="41"/>
    </row>
    <row r="608" spans="1:6" ht="12.5" hidden="1">
      <c r="A608" s="35"/>
      <c r="B608" s="37"/>
      <c r="C608" s="42"/>
      <c r="D608" s="40"/>
      <c r="E608" s="37"/>
      <c r="F608" s="41"/>
    </row>
    <row r="609" spans="1:6" ht="12.5" hidden="1">
      <c r="A609" s="35"/>
      <c r="B609" s="37"/>
      <c r="C609" s="42"/>
      <c r="D609" s="40"/>
      <c r="E609" s="37"/>
      <c r="F609" s="41"/>
    </row>
    <row r="610" spans="1:6" ht="12.5" hidden="1">
      <c r="A610" s="35"/>
      <c r="B610" s="37"/>
      <c r="C610" s="42"/>
      <c r="D610" s="40"/>
      <c r="E610" s="37"/>
      <c r="F610" s="41"/>
    </row>
    <row r="611" spans="1:6" ht="12.5" hidden="1">
      <c r="A611" s="35"/>
      <c r="B611" s="37"/>
      <c r="C611" s="42"/>
      <c r="D611" s="40"/>
      <c r="E611" s="37"/>
      <c r="F611" s="41"/>
    </row>
    <row r="612" spans="1:6" ht="12.5" hidden="1">
      <c r="A612" s="35"/>
      <c r="B612" s="37"/>
      <c r="C612" s="42"/>
      <c r="D612" s="40"/>
      <c r="E612" s="37"/>
      <c r="F612" s="41"/>
    </row>
    <row r="613" spans="1:6" ht="12.5" hidden="1">
      <c r="A613" s="35"/>
      <c r="B613" s="37"/>
      <c r="C613" s="42"/>
      <c r="D613" s="40"/>
      <c r="E613" s="37"/>
      <c r="F613" s="41"/>
    </row>
    <row r="614" spans="1:6" ht="12.5" hidden="1">
      <c r="A614" s="35"/>
      <c r="B614" s="37"/>
      <c r="C614" s="42"/>
      <c r="D614" s="40"/>
      <c r="E614" s="37"/>
      <c r="F614" s="41"/>
    </row>
    <row r="615" spans="1:6" ht="12.5" hidden="1">
      <c r="A615" s="35"/>
      <c r="B615" s="37"/>
      <c r="C615" s="42"/>
      <c r="D615" s="40"/>
      <c r="E615" s="37"/>
      <c r="F615" s="41"/>
    </row>
    <row r="616" spans="1:6" ht="12.5" hidden="1">
      <c r="A616" s="35"/>
      <c r="B616" s="37"/>
      <c r="C616" s="42"/>
      <c r="D616" s="40"/>
      <c r="E616" s="37"/>
      <c r="F616" s="41"/>
    </row>
    <row r="617" spans="1:6" ht="12.5" hidden="1">
      <c r="A617" s="35"/>
      <c r="B617" s="37"/>
      <c r="C617" s="42"/>
      <c r="D617" s="40"/>
      <c r="E617" s="37"/>
      <c r="F617" s="41"/>
    </row>
    <row r="618" spans="1:6" ht="12.5" hidden="1">
      <c r="A618" s="35"/>
      <c r="B618" s="37"/>
      <c r="C618" s="42"/>
      <c r="D618" s="40"/>
      <c r="E618" s="37"/>
      <c r="F618" s="41"/>
    </row>
    <row r="619" spans="1:6" ht="12.5" hidden="1">
      <c r="A619" s="35"/>
      <c r="B619" s="37"/>
      <c r="C619" s="42"/>
      <c r="D619" s="40"/>
      <c r="E619" s="37"/>
      <c r="F619" s="41"/>
    </row>
    <row r="620" spans="1:6" ht="12.5" hidden="1">
      <c r="A620" s="35"/>
      <c r="B620" s="37"/>
      <c r="C620" s="42"/>
      <c r="D620" s="40"/>
      <c r="E620" s="37"/>
      <c r="F620" s="41"/>
    </row>
    <row r="621" spans="1:6" ht="12.5" hidden="1">
      <c r="A621" s="35"/>
      <c r="B621" s="37"/>
      <c r="C621" s="42"/>
      <c r="D621" s="40"/>
      <c r="E621" s="37"/>
      <c r="F621" s="41"/>
    </row>
    <row r="622" spans="1:6" ht="12.5" hidden="1">
      <c r="A622" s="35"/>
      <c r="B622" s="37"/>
      <c r="C622" s="42"/>
      <c r="D622" s="40"/>
      <c r="E622" s="37"/>
      <c r="F622" s="41"/>
    </row>
    <row r="623" spans="1:6" ht="12.5" hidden="1">
      <c r="A623" s="35"/>
      <c r="B623" s="37"/>
      <c r="C623" s="42"/>
      <c r="D623" s="40"/>
      <c r="E623" s="37"/>
      <c r="F623" s="41"/>
    </row>
    <row r="624" spans="1:6" ht="12.5" hidden="1">
      <c r="A624" s="35"/>
      <c r="B624" s="37"/>
      <c r="C624" s="42"/>
      <c r="D624" s="40"/>
      <c r="E624" s="37"/>
      <c r="F624" s="41"/>
    </row>
    <row r="625" spans="1:6" ht="12.5" hidden="1">
      <c r="A625" s="35"/>
      <c r="B625" s="37"/>
      <c r="C625" s="42"/>
      <c r="D625" s="40"/>
      <c r="E625" s="37"/>
      <c r="F625" s="41"/>
    </row>
    <row r="626" spans="1:6" ht="12.5" hidden="1">
      <c r="A626" s="35"/>
      <c r="B626" s="37"/>
      <c r="C626" s="42"/>
      <c r="D626" s="40"/>
      <c r="E626" s="37"/>
      <c r="F626" s="41"/>
    </row>
    <row r="627" spans="1:6" ht="12.5" hidden="1">
      <c r="A627" s="35"/>
      <c r="B627" s="37"/>
      <c r="C627" s="42"/>
      <c r="D627" s="40"/>
      <c r="E627" s="37"/>
      <c r="F627" s="41"/>
    </row>
    <row r="628" spans="1:6" ht="12.5" hidden="1">
      <c r="A628" s="35"/>
      <c r="B628" s="37"/>
      <c r="C628" s="42"/>
      <c r="D628" s="40"/>
      <c r="E628" s="37"/>
      <c r="F628" s="41"/>
    </row>
    <row r="629" spans="1:6" ht="12.5" hidden="1">
      <c r="A629" s="35"/>
      <c r="B629" s="37"/>
      <c r="C629" s="42"/>
      <c r="D629" s="40"/>
      <c r="E629" s="37"/>
      <c r="F629" s="41"/>
    </row>
    <row r="630" spans="1:6" ht="12.5" hidden="1">
      <c r="A630" s="35"/>
      <c r="B630" s="37"/>
      <c r="C630" s="42"/>
      <c r="D630" s="40"/>
      <c r="E630" s="37"/>
      <c r="F630" s="41"/>
    </row>
    <row r="631" spans="1:6" ht="12.5" hidden="1">
      <c r="A631" s="35"/>
      <c r="B631" s="37"/>
      <c r="C631" s="42"/>
      <c r="D631" s="40"/>
      <c r="E631" s="37"/>
      <c r="F631" s="41"/>
    </row>
    <row r="632" spans="1:6" ht="12.5" hidden="1">
      <c r="A632" s="35"/>
      <c r="B632" s="37"/>
      <c r="C632" s="42"/>
      <c r="D632" s="40"/>
      <c r="E632" s="37"/>
      <c r="F632" s="41"/>
    </row>
    <row r="633" spans="1:6" ht="12.5" hidden="1">
      <c r="A633" s="35"/>
      <c r="B633" s="37"/>
      <c r="C633" s="42"/>
      <c r="D633" s="40"/>
      <c r="E633" s="37"/>
      <c r="F633" s="41"/>
    </row>
    <row r="634" spans="1:6" ht="12.5" hidden="1">
      <c r="A634" s="35"/>
      <c r="B634" s="37"/>
      <c r="C634" s="42"/>
      <c r="D634" s="40"/>
      <c r="E634" s="37"/>
      <c r="F634" s="41"/>
    </row>
    <row r="635" spans="1:6" ht="12.5" hidden="1">
      <c r="A635" s="35"/>
      <c r="B635" s="37"/>
      <c r="C635" s="42"/>
      <c r="D635" s="40"/>
      <c r="E635" s="37"/>
      <c r="F635" s="41"/>
    </row>
    <row r="636" spans="1:6" ht="12.5" hidden="1">
      <c r="A636" s="35"/>
      <c r="B636" s="37"/>
      <c r="C636" s="42"/>
      <c r="D636" s="40"/>
      <c r="E636" s="37"/>
      <c r="F636" s="41"/>
    </row>
    <row r="637" spans="1:6" ht="12.5" hidden="1">
      <c r="A637" s="35"/>
      <c r="B637" s="37"/>
      <c r="C637" s="42"/>
      <c r="D637" s="40"/>
      <c r="E637" s="37"/>
      <c r="F637" s="41"/>
    </row>
    <row r="638" spans="1:6" ht="12.5" hidden="1">
      <c r="A638" s="35"/>
      <c r="B638" s="37"/>
      <c r="C638" s="42"/>
      <c r="D638" s="40"/>
      <c r="E638" s="37"/>
      <c r="F638" s="41"/>
    </row>
    <row r="639" spans="1:6" ht="12.5" hidden="1">
      <c r="A639" s="35"/>
      <c r="B639" s="37"/>
      <c r="C639" s="42"/>
      <c r="D639" s="40"/>
      <c r="E639" s="37"/>
      <c r="F639" s="41"/>
    </row>
    <row r="640" spans="1:6" ht="12.5" hidden="1">
      <c r="A640" s="35"/>
      <c r="B640" s="37"/>
      <c r="C640" s="42"/>
      <c r="D640" s="40"/>
      <c r="E640" s="37"/>
      <c r="F640" s="41"/>
    </row>
    <row r="641" spans="1:6" ht="12.5" hidden="1">
      <c r="A641" s="35"/>
      <c r="B641" s="37"/>
      <c r="C641" s="42"/>
      <c r="D641" s="40"/>
      <c r="E641" s="37"/>
      <c r="F641" s="41"/>
    </row>
    <row r="642" spans="1:6" ht="12.5" hidden="1">
      <c r="A642" s="35"/>
      <c r="B642" s="37"/>
      <c r="C642" s="42"/>
      <c r="D642" s="40"/>
      <c r="E642" s="37"/>
      <c r="F642" s="41"/>
    </row>
    <row r="643" spans="1:6" ht="12.5" hidden="1">
      <c r="A643" s="35"/>
      <c r="B643" s="37"/>
      <c r="C643" s="42"/>
      <c r="D643" s="40"/>
      <c r="E643" s="37"/>
      <c r="F643" s="41"/>
    </row>
    <row r="644" spans="1:6" ht="12.5" hidden="1">
      <c r="A644" s="35"/>
      <c r="B644" s="37"/>
      <c r="C644" s="42"/>
      <c r="D644" s="40"/>
      <c r="E644" s="37"/>
      <c r="F644" s="41"/>
    </row>
    <row r="645" spans="1:6" ht="12.5" hidden="1">
      <c r="A645" s="35"/>
      <c r="B645" s="37"/>
      <c r="C645" s="42"/>
      <c r="D645" s="40"/>
      <c r="E645" s="37"/>
      <c r="F645" s="41"/>
    </row>
    <row r="646" spans="1:6" ht="12.5" hidden="1">
      <c r="A646" s="35"/>
      <c r="B646" s="37"/>
      <c r="C646" s="42"/>
      <c r="D646" s="40"/>
      <c r="E646" s="37"/>
      <c r="F646" s="41"/>
    </row>
    <row r="647" spans="1:6" ht="12.5" hidden="1">
      <c r="A647" s="35"/>
      <c r="B647" s="37"/>
      <c r="C647" s="42"/>
      <c r="D647" s="40"/>
      <c r="E647" s="37"/>
      <c r="F647" s="41"/>
    </row>
    <row r="648" spans="1:6" ht="12.5" hidden="1">
      <c r="A648" s="35"/>
      <c r="B648" s="37"/>
      <c r="C648" s="42"/>
      <c r="D648" s="40"/>
      <c r="E648" s="37"/>
      <c r="F648" s="41"/>
    </row>
    <row r="649" spans="1:6" ht="12.5" hidden="1">
      <c r="A649" s="35"/>
      <c r="B649" s="37"/>
      <c r="C649" s="42"/>
      <c r="D649" s="40"/>
      <c r="E649" s="37"/>
      <c r="F649" s="41"/>
    </row>
    <row r="650" spans="1:6" ht="12.5" hidden="1">
      <c r="A650" s="35"/>
      <c r="B650" s="37"/>
      <c r="C650" s="42"/>
      <c r="D650" s="40"/>
      <c r="E650" s="37"/>
      <c r="F650" s="41"/>
    </row>
    <row r="651" spans="1:6" ht="12.5" hidden="1">
      <c r="A651" s="35"/>
      <c r="B651" s="37"/>
      <c r="C651" s="42"/>
      <c r="D651" s="40"/>
      <c r="E651" s="37"/>
      <c r="F651" s="41"/>
    </row>
    <row r="652" spans="1:6" ht="12.5" hidden="1">
      <c r="A652" s="35"/>
      <c r="B652" s="37"/>
      <c r="C652" s="42"/>
      <c r="D652" s="40"/>
      <c r="E652" s="37"/>
      <c r="F652" s="41"/>
    </row>
    <row r="653" spans="1:6" ht="12.5" hidden="1">
      <c r="A653" s="35"/>
      <c r="B653" s="37"/>
      <c r="C653" s="42"/>
      <c r="D653" s="40"/>
      <c r="E653" s="37"/>
      <c r="F653" s="41"/>
    </row>
    <row r="654" spans="1:6" ht="12.5" hidden="1">
      <c r="A654" s="35"/>
      <c r="B654" s="37"/>
      <c r="C654" s="42"/>
      <c r="D654" s="40"/>
      <c r="E654" s="37"/>
      <c r="F654" s="41"/>
    </row>
    <row r="655" spans="1:6" ht="12.5" hidden="1">
      <c r="A655" s="35"/>
      <c r="B655" s="37"/>
      <c r="C655" s="42"/>
      <c r="D655" s="40"/>
      <c r="E655" s="37"/>
      <c r="F655" s="41"/>
    </row>
    <row r="656" spans="1:6" ht="12.5" hidden="1">
      <c r="A656" s="35"/>
      <c r="B656" s="37"/>
      <c r="C656" s="42"/>
      <c r="D656" s="40"/>
      <c r="E656" s="37"/>
      <c r="F656" s="41"/>
    </row>
    <row r="657" spans="1:6" ht="12.5" hidden="1">
      <c r="A657" s="35"/>
      <c r="B657" s="37"/>
      <c r="C657" s="42"/>
      <c r="D657" s="40"/>
      <c r="E657" s="37"/>
      <c r="F657" s="41"/>
    </row>
    <row r="658" spans="1:6" ht="12.5" hidden="1">
      <c r="A658" s="35"/>
      <c r="B658" s="37"/>
      <c r="C658" s="42"/>
      <c r="D658" s="40"/>
      <c r="E658" s="37"/>
      <c r="F658" s="41"/>
    </row>
    <row r="659" spans="1:6" ht="12.5" hidden="1">
      <c r="A659" s="35"/>
      <c r="B659" s="37"/>
      <c r="C659" s="42"/>
      <c r="D659" s="40"/>
      <c r="E659" s="37"/>
      <c r="F659" s="41"/>
    </row>
    <row r="660" spans="1:6" ht="12.5" hidden="1">
      <c r="A660" s="35"/>
      <c r="B660" s="37"/>
      <c r="C660" s="42"/>
      <c r="D660" s="40"/>
      <c r="E660" s="37"/>
      <c r="F660" s="41"/>
    </row>
    <row r="661" spans="1:6" ht="12.5" hidden="1">
      <c r="A661" s="35"/>
      <c r="B661" s="37"/>
      <c r="C661" s="42"/>
      <c r="D661" s="40"/>
      <c r="E661" s="37"/>
      <c r="F661" s="41"/>
    </row>
    <row r="662" spans="1:6" ht="12.5" hidden="1">
      <c r="A662" s="35"/>
      <c r="B662" s="37"/>
      <c r="C662" s="42"/>
      <c r="D662" s="40"/>
      <c r="E662" s="37"/>
      <c r="F662" s="41"/>
    </row>
    <row r="663" spans="1:6" ht="12.5" hidden="1">
      <c r="A663" s="35"/>
      <c r="B663" s="37"/>
      <c r="C663" s="42"/>
      <c r="D663" s="40"/>
      <c r="E663" s="37"/>
      <c r="F663" s="41"/>
    </row>
    <row r="664" spans="1:6" ht="12.5" hidden="1">
      <c r="A664" s="35"/>
      <c r="B664" s="37"/>
      <c r="C664" s="42"/>
      <c r="D664" s="40"/>
      <c r="E664" s="37"/>
      <c r="F664" s="41"/>
    </row>
    <row r="665" spans="1:6" ht="12.5" hidden="1">
      <c r="A665" s="35"/>
      <c r="B665" s="37"/>
      <c r="C665" s="42"/>
      <c r="D665" s="40"/>
      <c r="E665" s="37"/>
      <c r="F665" s="41"/>
    </row>
    <row r="666" spans="1:6" ht="12.5" hidden="1">
      <c r="A666" s="35"/>
      <c r="B666" s="37"/>
      <c r="C666" s="42"/>
      <c r="D666" s="40"/>
      <c r="E666" s="37"/>
      <c r="F666" s="41"/>
    </row>
    <row r="667" spans="1:6" ht="12.5" hidden="1">
      <c r="A667" s="35"/>
      <c r="B667" s="37"/>
      <c r="C667" s="42"/>
      <c r="D667" s="40"/>
      <c r="E667" s="37"/>
      <c r="F667" s="41"/>
    </row>
    <row r="668" spans="1:6" ht="12.5" hidden="1">
      <c r="A668" s="35"/>
      <c r="B668" s="37"/>
      <c r="C668" s="42"/>
      <c r="D668" s="40"/>
      <c r="E668" s="37"/>
      <c r="F668" s="41"/>
    </row>
    <row r="669" spans="1:6" ht="12.5" hidden="1">
      <c r="A669" s="35"/>
      <c r="B669" s="37"/>
      <c r="C669" s="42"/>
      <c r="D669" s="40"/>
      <c r="E669" s="37"/>
      <c r="F669" s="41"/>
    </row>
    <row r="670" spans="1:6" ht="12.5" hidden="1">
      <c r="A670" s="35"/>
      <c r="B670" s="37"/>
      <c r="C670" s="42"/>
      <c r="D670" s="40"/>
      <c r="E670" s="37"/>
      <c r="F670" s="41"/>
    </row>
    <row r="671" spans="1:6" ht="12.5" hidden="1">
      <c r="A671" s="35"/>
      <c r="B671" s="37"/>
      <c r="C671" s="42"/>
      <c r="D671" s="40"/>
      <c r="E671" s="37"/>
      <c r="F671" s="41"/>
    </row>
    <row r="672" spans="1:6" ht="12.5" hidden="1">
      <c r="A672" s="35"/>
      <c r="B672" s="37"/>
      <c r="C672" s="42"/>
      <c r="D672" s="40"/>
      <c r="E672" s="37"/>
      <c r="F672" s="41"/>
    </row>
    <row r="673" spans="1:6" ht="12.5" hidden="1">
      <c r="A673" s="35"/>
      <c r="B673" s="37"/>
      <c r="C673" s="42"/>
      <c r="D673" s="40"/>
      <c r="E673" s="37"/>
      <c r="F673" s="41"/>
    </row>
    <row r="674" spans="1:6" ht="12.5" hidden="1">
      <c r="A674" s="35"/>
      <c r="B674" s="37"/>
      <c r="C674" s="42"/>
      <c r="D674" s="40"/>
      <c r="E674" s="37"/>
      <c r="F674" s="41"/>
    </row>
    <row r="675" spans="1:6" ht="12.5" hidden="1">
      <c r="A675" s="35"/>
      <c r="B675" s="37"/>
      <c r="C675" s="42"/>
      <c r="D675" s="40"/>
      <c r="E675" s="37"/>
      <c r="F675" s="41"/>
    </row>
    <row r="676" spans="1:6" ht="12.5" hidden="1">
      <c r="A676" s="35"/>
      <c r="B676" s="37"/>
      <c r="C676" s="42"/>
      <c r="D676" s="40"/>
      <c r="E676" s="37"/>
      <c r="F676" s="41"/>
    </row>
    <row r="677" spans="1:6" ht="12.5" hidden="1">
      <c r="A677" s="35"/>
      <c r="B677" s="37"/>
      <c r="C677" s="42"/>
      <c r="D677" s="40"/>
      <c r="E677" s="37"/>
      <c r="F677" s="41"/>
    </row>
    <row r="678" spans="1:6" ht="12.5" hidden="1">
      <c r="A678" s="35"/>
      <c r="B678" s="37"/>
      <c r="C678" s="42"/>
      <c r="D678" s="40"/>
      <c r="E678" s="37"/>
      <c r="F678" s="41"/>
    </row>
    <row r="679" spans="1:6" ht="12.5" hidden="1">
      <c r="A679" s="35"/>
      <c r="B679" s="37"/>
      <c r="C679" s="42"/>
      <c r="D679" s="40"/>
      <c r="E679" s="37"/>
      <c r="F679" s="41"/>
    </row>
    <row r="680" spans="1:6" ht="12.5" hidden="1">
      <c r="A680" s="35"/>
      <c r="B680" s="37"/>
      <c r="C680" s="42"/>
      <c r="D680" s="40"/>
      <c r="E680" s="37"/>
      <c r="F680" s="41"/>
    </row>
    <row r="681" spans="1:6" ht="12.5" hidden="1">
      <c r="A681" s="35"/>
      <c r="B681" s="37"/>
      <c r="C681" s="42"/>
      <c r="D681" s="40"/>
      <c r="E681" s="37"/>
      <c r="F681" s="41"/>
    </row>
    <row r="682" spans="1:6" ht="12.5" hidden="1">
      <c r="A682" s="35"/>
      <c r="B682" s="37"/>
      <c r="C682" s="42"/>
      <c r="D682" s="40"/>
      <c r="E682" s="37"/>
      <c r="F682" s="41"/>
    </row>
    <row r="683" spans="1:6" ht="12.5" hidden="1">
      <c r="A683" s="35"/>
      <c r="B683" s="37"/>
      <c r="C683" s="42"/>
      <c r="D683" s="40"/>
      <c r="E683" s="37"/>
      <c r="F683" s="41"/>
    </row>
    <row r="684" spans="1:6" ht="12.5" hidden="1">
      <c r="A684" s="35"/>
      <c r="B684" s="37"/>
      <c r="C684" s="42"/>
      <c r="D684" s="40"/>
      <c r="E684" s="37"/>
      <c r="F684" s="41"/>
    </row>
    <row r="685" spans="1:6" ht="12.5" hidden="1">
      <c r="A685" s="35"/>
      <c r="B685" s="37"/>
      <c r="C685" s="42"/>
      <c r="D685" s="40"/>
      <c r="E685" s="37"/>
      <c r="F685" s="41"/>
    </row>
    <row r="686" spans="1:6" ht="12.5" hidden="1">
      <c r="A686" s="35"/>
      <c r="B686" s="37"/>
      <c r="C686" s="42"/>
      <c r="D686" s="40"/>
      <c r="E686" s="37"/>
      <c r="F686" s="41"/>
    </row>
    <row r="687" spans="1:6" ht="12.5" hidden="1">
      <c r="A687" s="35"/>
      <c r="B687" s="37"/>
      <c r="C687" s="42"/>
      <c r="D687" s="40"/>
      <c r="E687" s="37"/>
      <c r="F687" s="41"/>
    </row>
    <row r="688" spans="1:6" ht="12.5" hidden="1">
      <c r="A688" s="35"/>
      <c r="B688" s="37"/>
      <c r="C688" s="42"/>
      <c r="D688" s="40"/>
      <c r="E688" s="37"/>
      <c r="F688" s="41"/>
    </row>
    <row r="689" spans="1:6" ht="12.5" hidden="1">
      <c r="A689" s="35"/>
      <c r="B689" s="37"/>
      <c r="C689" s="42"/>
      <c r="D689" s="40"/>
      <c r="E689" s="37"/>
      <c r="F689" s="41"/>
    </row>
    <row r="690" spans="1:6" ht="12.5" hidden="1">
      <c r="A690" s="35"/>
      <c r="B690" s="37"/>
      <c r="C690" s="42"/>
      <c r="D690" s="40"/>
      <c r="E690" s="37"/>
      <c r="F690" s="41"/>
    </row>
    <row r="691" spans="1:6" ht="12.5" hidden="1">
      <c r="A691" s="35"/>
      <c r="B691" s="37"/>
      <c r="C691" s="42"/>
      <c r="D691" s="40"/>
      <c r="E691" s="37"/>
      <c r="F691" s="41"/>
    </row>
    <row r="692" spans="1:6" ht="12.5" hidden="1">
      <c r="A692" s="35"/>
      <c r="B692" s="37"/>
      <c r="C692" s="42"/>
      <c r="D692" s="40"/>
      <c r="E692" s="37"/>
      <c r="F692" s="41"/>
    </row>
    <row r="693" spans="1:6" ht="12.5" hidden="1">
      <c r="A693" s="35"/>
      <c r="B693" s="37"/>
      <c r="C693" s="42"/>
      <c r="D693" s="40"/>
      <c r="E693" s="37"/>
      <c r="F693" s="41"/>
    </row>
    <row r="694" spans="1:6" ht="12.5" hidden="1">
      <c r="A694" s="35"/>
      <c r="B694" s="37"/>
      <c r="C694" s="42"/>
      <c r="D694" s="40"/>
      <c r="E694" s="37"/>
      <c r="F694" s="41"/>
    </row>
    <row r="695" spans="1:6" ht="12.5" hidden="1">
      <c r="A695" s="35"/>
      <c r="B695" s="37"/>
      <c r="C695" s="42"/>
      <c r="D695" s="40"/>
      <c r="E695" s="37"/>
      <c r="F695" s="41"/>
    </row>
    <row r="696" spans="1:6" ht="12.5" hidden="1">
      <c r="A696" s="35"/>
      <c r="B696" s="37"/>
      <c r="C696" s="42"/>
      <c r="D696" s="40"/>
      <c r="E696" s="37"/>
      <c r="F696" s="41"/>
    </row>
    <row r="697" spans="1:6" ht="12.5" hidden="1">
      <c r="A697" s="35"/>
      <c r="B697" s="37"/>
      <c r="C697" s="42"/>
      <c r="D697" s="40"/>
      <c r="E697" s="37"/>
      <c r="F697" s="41"/>
    </row>
    <row r="698" spans="1:6" ht="12.5" hidden="1">
      <c r="A698" s="35"/>
      <c r="B698" s="37"/>
      <c r="C698" s="42"/>
      <c r="D698" s="40"/>
      <c r="E698" s="37"/>
      <c r="F698" s="41"/>
    </row>
    <row r="699" spans="1:6" ht="12.5" hidden="1">
      <c r="A699" s="35"/>
      <c r="B699" s="37"/>
      <c r="C699" s="42"/>
      <c r="D699" s="40"/>
      <c r="E699" s="37"/>
      <c r="F699" s="41"/>
    </row>
    <row r="700" spans="1:6" ht="12.5" hidden="1">
      <c r="A700" s="35"/>
      <c r="B700" s="37"/>
      <c r="C700" s="42"/>
      <c r="D700" s="40"/>
      <c r="E700" s="37"/>
      <c r="F700" s="41"/>
    </row>
    <row r="701" spans="1:6" ht="12.5" hidden="1">
      <c r="A701" s="35"/>
      <c r="B701" s="37"/>
      <c r="C701" s="42"/>
      <c r="D701" s="40"/>
      <c r="E701" s="37"/>
      <c r="F701" s="41"/>
    </row>
    <row r="702" spans="1:6" ht="12.5" hidden="1">
      <c r="A702" s="35"/>
      <c r="B702" s="37"/>
      <c r="C702" s="42"/>
      <c r="D702" s="40"/>
      <c r="E702" s="37"/>
      <c r="F702" s="41"/>
    </row>
    <row r="703" spans="1:6" ht="12.5" hidden="1">
      <c r="A703" s="35"/>
      <c r="B703" s="37"/>
      <c r="C703" s="42"/>
      <c r="D703" s="40"/>
      <c r="E703" s="37"/>
      <c r="F703" s="41"/>
    </row>
    <row r="704" spans="1:6" ht="12.5" hidden="1">
      <c r="A704" s="35"/>
      <c r="B704" s="37"/>
      <c r="C704" s="42"/>
      <c r="D704" s="40"/>
      <c r="E704" s="37"/>
      <c r="F704" s="41"/>
    </row>
    <row r="705" spans="1:6" ht="12.5" hidden="1">
      <c r="A705" s="35"/>
      <c r="B705" s="37"/>
      <c r="C705" s="42"/>
      <c r="D705" s="40"/>
      <c r="E705" s="37"/>
      <c r="F705" s="41"/>
    </row>
    <row r="706" spans="1:6" ht="12.5" hidden="1">
      <c r="A706" s="35"/>
      <c r="B706" s="37"/>
      <c r="C706" s="42"/>
      <c r="D706" s="40"/>
      <c r="E706" s="37"/>
      <c r="F706" s="41"/>
    </row>
    <row r="707" spans="1:6" ht="12.5" hidden="1">
      <c r="A707" s="35"/>
      <c r="B707" s="37"/>
      <c r="C707" s="42"/>
      <c r="D707" s="40"/>
      <c r="E707" s="37"/>
      <c r="F707" s="41"/>
    </row>
    <row r="708" spans="1:6" ht="12.5" hidden="1">
      <c r="A708" s="35"/>
      <c r="B708" s="37"/>
      <c r="C708" s="42"/>
      <c r="D708" s="40"/>
      <c r="E708" s="37"/>
      <c r="F708" s="41"/>
    </row>
    <row r="709" spans="1:6" ht="12.5" hidden="1">
      <c r="A709" s="35"/>
      <c r="B709" s="37"/>
      <c r="C709" s="42"/>
      <c r="D709" s="40"/>
      <c r="E709" s="37"/>
      <c r="F709" s="41"/>
    </row>
    <row r="710" spans="1:6" ht="12.5" hidden="1">
      <c r="A710" s="35"/>
      <c r="B710" s="37"/>
      <c r="C710" s="42"/>
      <c r="D710" s="40"/>
      <c r="E710" s="37"/>
      <c r="F710" s="41"/>
    </row>
    <row r="711" spans="1:6" ht="12.5" hidden="1">
      <c r="A711" s="35"/>
      <c r="B711" s="37"/>
      <c r="C711" s="42"/>
      <c r="D711" s="40"/>
      <c r="E711" s="37"/>
      <c r="F711" s="41"/>
    </row>
    <row r="712" spans="1:6" ht="12.5" hidden="1">
      <c r="A712" s="35"/>
      <c r="B712" s="37"/>
      <c r="C712" s="42"/>
      <c r="D712" s="40"/>
      <c r="E712" s="37"/>
      <c r="F712" s="41"/>
    </row>
    <row r="713" spans="1:6" ht="12.5" hidden="1">
      <c r="A713" s="35"/>
      <c r="B713" s="37"/>
      <c r="C713" s="42"/>
      <c r="D713" s="40"/>
      <c r="E713" s="37"/>
      <c r="F713" s="41"/>
    </row>
    <row r="714" spans="1:6" ht="12.5" hidden="1">
      <c r="A714" s="35"/>
      <c r="B714" s="37"/>
      <c r="C714" s="42"/>
      <c r="D714" s="40"/>
      <c r="E714" s="37"/>
      <c r="F714" s="41"/>
    </row>
    <row r="715" spans="1:6" ht="12.5" hidden="1">
      <c r="A715" s="35"/>
      <c r="B715" s="37"/>
      <c r="C715" s="42"/>
      <c r="D715" s="40"/>
      <c r="E715" s="37"/>
      <c r="F715" s="41"/>
    </row>
    <row r="716" spans="1:6" ht="12.5" hidden="1">
      <c r="A716" s="35"/>
      <c r="B716" s="37"/>
      <c r="C716" s="42"/>
      <c r="D716" s="40"/>
      <c r="E716" s="37"/>
      <c r="F716" s="41"/>
    </row>
    <row r="717" spans="1:6" ht="12.5" hidden="1">
      <c r="A717" s="35"/>
      <c r="B717" s="37"/>
      <c r="C717" s="42"/>
      <c r="D717" s="40"/>
      <c r="E717" s="37"/>
      <c r="F717" s="41"/>
    </row>
    <row r="718" spans="1:6" ht="12.5" hidden="1">
      <c r="A718" s="35"/>
      <c r="B718" s="37"/>
      <c r="C718" s="42"/>
      <c r="D718" s="40"/>
      <c r="E718" s="37"/>
      <c r="F718" s="41"/>
    </row>
    <row r="719" spans="1:6" ht="12.5" hidden="1">
      <c r="A719" s="35"/>
      <c r="B719" s="37"/>
      <c r="C719" s="42"/>
      <c r="D719" s="40"/>
      <c r="E719" s="37"/>
      <c r="F719" s="41"/>
    </row>
    <row r="720" spans="1:6" ht="12.5" hidden="1">
      <c r="A720" s="35"/>
      <c r="B720" s="37"/>
      <c r="C720" s="42"/>
      <c r="D720" s="40"/>
      <c r="E720" s="37"/>
      <c r="F720" s="41"/>
    </row>
    <row r="721" spans="1:6" ht="12.5" hidden="1">
      <c r="A721" s="35"/>
      <c r="B721" s="37"/>
      <c r="C721" s="42"/>
      <c r="D721" s="40"/>
      <c r="E721" s="37"/>
      <c r="F721" s="41"/>
    </row>
    <row r="722" spans="1:6" ht="12.5" hidden="1">
      <c r="A722" s="35"/>
      <c r="B722" s="37"/>
      <c r="C722" s="42"/>
      <c r="D722" s="40"/>
      <c r="E722" s="37"/>
      <c r="F722" s="41"/>
    </row>
    <row r="723" spans="1:6" ht="12.5" hidden="1">
      <c r="A723" s="35"/>
      <c r="B723" s="37"/>
      <c r="C723" s="42"/>
      <c r="D723" s="40"/>
      <c r="E723" s="37"/>
      <c r="F723" s="41"/>
    </row>
    <row r="724" spans="1:6" ht="12.5" hidden="1">
      <c r="A724" s="35"/>
      <c r="B724" s="37"/>
      <c r="C724" s="42"/>
      <c r="D724" s="40"/>
      <c r="E724" s="37"/>
      <c r="F724" s="41"/>
    </row>
    <row r="725" spans="1:6" ht="12.5" hidden="1">
      <c r="A725" s="35"/>
      <c r="B725" s="37"/>
      <c r="C725" s="42"/>
      <c r="D725" s="40"/>
      <c r="E725" s="37"/>
      <c r="F725" s="41"/>
    </row>
    <row r="726" spans="1:6" ht="12.5" hidden="1">
      <c r="A726" s="35"/>
      <c r="B726" s="37"/>
      <c r="C726" s="42"/>
      <c r="D726" s="40"/>
      <c r="E726" s="37"/>
      <c r="F726" s="41"/>
    </row>
    <row r="727" spans="1:6" ht="12.5" hidden="1">
      <c r="A727" s="35"/>
      <c r="B727" s="37"/>
      <c r="C727" s="42"/>
      <c r="D727" s="40"/>
      <c r="E727" s="37"/>
      <c r="F727" s="41"/>
    </row>
    <row r="728" spans="1:6" ht="12.5" hidden="1">
      <c r="A728" s="35"/>
      <c r="B728" s="37"/>
      <c r="C728" s="42"/>
      <c r="D728" s="40"/>
      <c r="E728" s="37"/>
      <c r="F728" s="41"/>
    </row>
    <row r="729" spans="1:6" ht="12.5" hidden="1">
      <c r="A729" s="35"/>
      <c r="B729" s="37"/>
      <c r="C729" s="42"/>
      <c r="D729" s="40"/>
      <c r="E729" s="37"/>
      <c r="F729" s="41"/>
    </row>
    <row r="730" spans="1:6" ht="12.5" hidden="1">
      <c r="A730" s="35"/>
      <c r="B730" s="37"/>
      <c r="C730" s="42"/>
      <c r="D730" s="40"/>
      <c r="E730" s="37"/>
      <c r="F730" s="41"/>
    </row>
    <row r="731" spans="1:6" ht="12.5" hidden="1">
      <c r="A731" s="35"/>
      <c r="B731" s="37"/>
      <c r="C731" s="42"/>
      <c r="D731" s="40"/>
      <c r="E731" s="37"/>
      <c r="F731" s="41"/>
    </row>
    <row r="732" spans="1:6" ht="12.5" hidden="1">
      <c r="A732" s="35"/>
      <c r="B732" s="37"/>
      <c r="C732" s="42"/>
      <c r="D732" s="40"/>
      <c r="E732" s="37"/>
      <c r="F732" s="41"/>
    </row>
    <row r="733" spans="1:6" ht="12.5" hidden="1">
      <c r="A733" s="35"/>
      <c r="B733" s="37"/>
      <c r="C733" s="42"/>
      <c r="D733" s="40"/>
      <c r="E733" s="37"/>
      <c r="F733" s="41"/>
    </row>
    <row r="734" spans="1:6" ht="12.5" hidden="1">
      <c r="A734" s="35"/>
      <c r="B734" s="37"/>
      <c r="C734" s="42"/>
      <c r="D734" s="40"/>
      <c r="E734" s="37"/>
      <c r="F734" s="41"/>
    </row>
    <row r="735" spans="1:6" ht="12.5" hidden="1">
      <c r="A735" s="35"/>
      <c r="B735" s="37"/>
      <c r="C735" s="42"/>
      <c r="D735" s="40"/>
      <c r="E735" s="37"/>
      <c r="F735" s="41"/>
    </row>
    <row r="736" spans="1:6" ht="12.5" hidden="1">
      <c r="A736" s="35"/>
      <c r="B736" s="37"/>
      <c r="C736" s="42"/>
      <c r="D736" s="40"/>
      <c r="E736" s="37"/>
      <c r="F736" s="41"/>
    </row>
    <row r="737" spans="1:6" ht="12.5" hidden="1">
      <c r="A737" s="35"/>
      <c r="B737" s="37"/>
      <c r="C737" s="42"/>
      <c r="D737" s="40"/>
      <c r="E737" s="37"/>
      <c r="F737" s="41"/>
    </row>
    <row r="738" spans="1:6" ht="12.5" hidden="1">
      <c r="A738" s="35"/>
      <c r="B738" s="37"/>
      <c r="C738" s="42"/>
      <c r="D738" s="40"/>
      <c r="E738" s="37"/>
      <c r="F738" s="41"/>
    </row>
    <row r="739" spans="1:6" ht="12.5" hidden="1">
      <c r="A739" s="35"/>
      <c r="B739" s="37"/>
      <c r="C739" s="42"/>
      <c r="D739" s="40"/>
      <c r="E739" s="37"/>
      <c r="F739" s="41"/>
    </row>
    <row r="740" spans="1:6" ht="12.5" hidden="1">
      <c r="A740" s="35"/>
      <c r="B740" s="37"/>
      <c r="C740" s="42"/>
      <c r="D740" s="40"/>
      <c r="E740" s="37"/>
      <c r="F740" s="41"/>
    </row>
    <row r="741" spans="1:6" ht="12.5" hidden="1">
      <c r="A741" s="35"/>
      <c r="B741" s="37"/>
      <c r="C741" s="42"/>
      <c r="D741" s="40"/>
      <c r="E741" s="37"/>
      <c r="F741" s="41"/>
    </row>
    <row r="742" spans="1:6" ht="12.5" hidden="1">
      <c r="A742" s="35"/>
      <c r="B742" s="37"/>
      <c r="C742" s="42"/>
      <c r="D742" s="40"/>
      <c r="E742" s="37"/>
      <c r="F742" s="41"/>
    </row>
    <row r="743" spans="1:6" ht="12.5" hidden="1">
      <c r="A743" s="35"/>
      <c r="B743" s="37"/>
      <c r="C743" s="42"/>
      <c r="D743" s="40"/>
      <c r="E743" s="37"/>
      <c r="F743" s="41"/>
    </row>
    <row r="744" spans="1:6" ht="12.5" hidden="1">
      <c r="A744" s="35"/>
      <c r="B744" s="37"/>
      <c r="C744" s="42"/>
      <c r="D744" s="40"/>
      <c r="E744" s="37"/>
      <c r="F744" s="41"/>
    </row>
    <row r="745" spans="1:6" ht="12.5" hidden="1">
      <c r="A745" s="35"/>
      <c r="B745" s="37"/>
      <c r="C745" s="42"/>
      <c r="D745" s="40"/>
      <c r="E745" s="37"/>
      <c r="F745" s="41"/>
    </row>
    <row r="746" spans="1:6" ht="12.5" hidden="1">
      <c r="A746" s="35"/>
      <c r="B746" s="37"/>
      <c r="C746" s="42"/>
      <c r="D746" s="40"/>
      <c r="E746" s="37"/>
      <c r="F746" s="41"/>
    </row>
    <row r="747" spans="1:6" ht="12.5" hidden="1">
      <c r="A747" s="35"/>
      <c r="B747" s="37"/>
      <c r="C747" s="42"/>
      <c r="D747" s="40"/>
      <c r="E747" s="37"/>
      <c r="F747" s="41"/>
    </row>
    <row r="748" spans="1:6" ht="12.5" hidden="1">
      <c r="A748" s="35"/>
      <c r="B748" s="37"/>
      <c r="C748" s="42"/>
      <c r="D748" s="40"/>
      <c r="E748" s="37"/>
      <c r="F748" s="41"/>
    </row>
    <row r="749" spans="1:6" ht="12.5" hidden="1">
      <c r="A749" s="35"/>
      <c r="B749" s="37"/>
      <c r="C749" s="42"/>
      <c r="D749" s="40"/>
      <c r="E749" s="37"/>
      <c r="F749" s="41"/>
    </row>
    <row r="750" spans="1:6" ht="12.5" hidden="1">
      <c r="A750" s="35"/>
      <c r="B750" s="37"/>
      <c r="C750" s="42"/>
      <c r="D750" s="40"/>
      <c r="E750" s="37"/>
      <c r="F750" s="41"/>
    </row>
    <row r="751" spans="1:6" ht="12.5" hidden="1">
      <c r="A751" s="35"/>
      <c r="B751" s="37"/>
      <c r="C751" s="42"/>
      <c r="D751" s="40"/>
      <c r="E751" s="37"/>
      <c r="F751" s="41"/>
    </row>
    <row r="752" spans="1:6" ht="12.5" hidden="1">
      <c r="A752" s="35"/>
      <c r="B752" s="37"/>
      <c r="C752" s="42"/>
      <c r="D752" s="40"/>
      <c r="E752" s="37"/>
      <c r="F752" s="41"/>
    </row>
    <row r="753" spans="1:6" ht="12.5" hidden="1">
      <c r="A753" s="35"/>
      <c r="B753" s="37"/>
      <c r="C753" s="42"/>
      <c r="D753" s="40"/>
      <c r="E753" s="37"/>
      <c r="F753" s="41"/>
    </row>
    <row r="754" spans="1:6" ht="12.5" hidden="1">
      <c r="A754" s="35"/>
      <c r="B754" s="37"/>
      <c r="C754" s="42"/>
      <c r="D754" s="40"/>
      <c r="E754" s="37"/>
      <c r="F754" s="41"/>
    </row>
    <row r="755" spans="1:6" ht="12.5" hidden="1">
      <c r="A755" s="35"/>
      <c r="B755" s="37"/>
      <c r="C755" s="42"/>
      <c r="D755" s="40"/>
      <c r="E755" s="37"/>
      <c r="F755" s="41"/>
    </row>
    <row r="756" spans="1:6" ht="12.5" hidden="1">
      <c r="A756" s="35"/>
      <c r="B756" s="37"/>
      <c r="C756" s="42"/>
      <c r="D756" s="40"/>
      <c r="E756" s="37"/>
      <c r="F756" s="41"/>
    </row>
    <row r="757" spans="1:6" ht="12.5" hidden="1">
      <c r="A757" s="35"/>
      <c r="B757" s="37"/>
      <c r="C757" s="42"/>
      <c r="D757" s="40"/>
      <c r="E757" s="37"/>
      <c r="F757" s="41"/>
    </row>
    <row r="758" spans="1:6" ht="12.5" hidden="1">
      <c r="A758" s="35"/>
      <c r="B758" s="37"/>
      <c r="C758" s="42"/>
      <c r="D758" s="40"/>
      <c r="E758" s="37"/>
      <c r="F758" s="41"/>
    </row>
    <row r="759" spans="1:6" ht="12.5" hidden="1">
      <c r="A759" s="35"/>
      <c r="B759" s="37"/>
      <c r="C759" s="42"/>
      <c r="D759" s="40"/>
      <c r="E759" s="37"/>
      <c r="F759" s="41"/>
    </row>
    <row r="760" spans="1:6" ht="12.5" hidden="1">
      <c r="A760" s="35"/>
      <c r="B760" s="37"/>
      <c r="C760" s="42"/>
      <c r="D760" s="40"/>
      <c r="E760" s="37"/>
      <c r="F760" s="41"/>
    </row>
    <row r="761" spans="1:6" ht="12.5" hidden="1">
      <c r="A761" s="35"/>
      <c r="B761" s="37"/>
      <c r="C761" s="42"/>
      <c r="D761" s="40"/>
      <c r="E761" s="37"/>
      <c r="F761" s="41"/>
    </row>
    <row r="762" spans="1:6" ht="12.5" hidden="1">
      <c r="A762" s="35"/>
      <c r="B762" s="37"/>
      <c r="C762" s="42"/>
      <c r="D762" s="40"/>
      <c r="E762" s="37"/>
      <c r="F762" s="41"/>
    </row>
    <row r="763" spans="1:6" ht="12.5" hidden="1">
      <c r="A763" s="35"/>
      <c r="B763" s="37"/>
      <c r="C763" s="42"/>
      <c r="D763" s="40"/>
      <c r="E763" s="37"/>
      <c r="F763" s="41"/>
    </row>
    <row r="764" spans="1:6" ht="12.5" hidden="1">
      <c r="A764" s="35"/>
      <c r="B764" s="37"/>
      <c r="C764" s="42"/>
      <c r="D764" s="40"/>
      <c r="E764" s="37"/>
      <c r="F764" s="41"/>
    </row>
    <row r="765" spans="1:6" ht="12.5" hidden="1">
      <c r="A765" s="35"/>
      <c r="B765" s="37"/>
      <c r="C765" s="42"/>
      <c r="D765" s="40"/>
      <c r="E765" s="37"/>
      <c r="F765" s="41"/>
    </row>
    <row r="766" spans="1:6" ht="12.5" hidden="1">
      <c r="A766" s="35"/>
      <c r="B766" s="37"/>
      <c r="C766" s="42"/>
      <c r="D766" s="40"/>
      <c r="E766" s="37"/>
      <c r="F766" s="41"/>
    </row>
    <row r="767" spans="1:6" ht="12.5" hidden="1">
      <c r="A767" s="35"/>
      <c r="B767" s="37"/>
      <c r="C767" s="42"/>
      <c r="D767" s="40"/>
      <c r="E767" s="37"/>
      <c r="F767" s="41"/>
    </row>
    <row r="768" spans="1:6" ht="12.5" hidden="1">
      <c r="A768" s="35"/>
      <c r="B768" s="37"/>
      <c r="C768" s="42"/>
      <c r="D768" s="40"/>
      <c r="E768" s="37"/>
      <c r="F768" s="41"/>
    </row>
    <row r="769" spans="1:6" ht="12.5" hidden="1">
      <c r="A769" s="35"/>
      <c r="B769" s="37"/>
      <c r="C769" s="42"/>
      <c r="D769" s="40"/>
      <c r="E769" s="37"/>
      <c r="F769" s="41"/>
    </row>
    <row r="770" spans="1:6" ht="12.5" hidden="1">
      <c r="A770" s="35"/>
      <c r="B770" s="37"/>
      <c r="C770" s="42"/>
      <c r="D770" s="40"/>
      <c r="E770" s="37"/>
      <c r="F770" s="41"/>
    </row>
    <row r="771" spans="1:6" ht="12.5" hidden="1">
      <c r="A771" s="35"/>
      <c r="B771" s="37"/>
      <c r="C771" s="42"/>
      <c r="D771" s="40"/>
      <c r="E771" s="37"/>
      <c r="F771" s="41"/>
    </row>
    <row r="772" spans="1:6" ht="12.5" hidden="1">
      <c r="A772" s="35"/>
      <c r="B772" s="37"/>
      <c r="C772" s="42"/>
      <c r="D772" s="40"/>
      <c r="E772" s="37"/>
      <c r="F772" s="41"/>
    </row>
    <row r="773" spans="1:6" ht="12.5" hidden="1">
      <c r="A773" s="35"/>
      <c r="B773" s="37"/>
      <c r="C773" s="42"/>
      <c r="D773" s="40"/>
      <c r="E773" s="37"/>
      <c r="F773" s="41"/>
    </row>
    <row r="774" spans="1:6" ht="12.5" hidden="1">
      <c r="A774" s="35"/>
      <c r="B774" s="37"/>
      <c r="C774" s="42"/>
      <c r="D774" s="40"/>
      <c r="E774" s="37"/>
      <c r="F774" s="41"/>
    </row>
    <row r="775" spans="1:6" ht="12.5" hidden="1">
      <c r="A775" s="35"/>
      <c r="B775" s="37"/>
      <c r="C775" s="42"/>
      <c r="D775" s="40"/>
      <c r="E775" s="37"/>
      <c r="F775" s="41"/>
    </row>
    <row r="776" spans="1:6" ht="12.5" hidden="1">
      <c r="A776" s="35"/>
      <c r="B776" s="37"/>
      <c r="C776" s="42"/>
      <c r="D776" s="40"/>
      <c r="E776" s="37"/>
      <c r="F776" s="41"/>
    </row>
    <row r="777" spans="1:6" ht="12.5" hidden="1">
      <c r="A777" s="35"/>
      <c r="B777" s="37"/>
      <c r="C777" s="42"/>
      <c r="D777" s="40"/>
      <c r="E777" s="37"/>
      <c r="F777" s="41"/>
    </row>
    <row r="778" spans="1:6" ht="12.5" hidden="1">
      <c r="A778" s="35"/>
      <c r="B778" s="37"/>
      <c r="C778" s="42"/>
      <c r="D778" s="40"/>
      <c r="E778" s="37"/>
      <c r="F778" s="41"/>
    </row>
    <row r="779" spans="1:6" ht="12.5" hidden="1">
      <c r="A779" s="35"/>
      <c r="B779" s="37"/>
      <c r="C779" s="42"/>
      <c r="D779" s="40"/>
      <c r="E779" s="37"/>
      <c r="F779" s="41"/>
    </row>
    <row r="780" spans="1:6" ht="12.5" hidden="1">
      <c r="A780" s="35"/>
      <c r="B780" s="37"/>
      <c r="C780" s="42"/>
      <c r="D780" s="40"/>
      <c r="E780" s="37"/>
      <c r="F780" s="41"/>
    </row>
    <row r="781" spans="1:6" ht="12.5" hidden="1">
      <c r="A781" s="35"/>
      <c r="B781" s="37"/>
      <c r="C781" s="42"/>
      <c r="D781" s="40"/>
      <c r="E781" s="37"/>
      <c r="F781" s="41"/>
    </row>
    <row r="782" spans="1:6" ht="12.5" hidden="1">
      <c r="A782" s="35"/>
      <c r="B782" s="37"/>
      <c r="C782" s="42"/>
      <c r="D782" s="40"/>
      <c r="E782" s="37"/>
      <c r="F782" s="41"/>
    </row>
    <row r="783" spans="1:6" ht="12.5" hidden="1">
      <c r="A783" s="35"/>
      <c r="B783" s="37"/>
      <c r="C783" s="42"/>
      <c r="D783" s="40"/>
      <c r="E783" s="37"/>
      <c r="F783" s="41"/>
    </row>
    <row r="784" spans="1:6" ht="12.5" hidden="1">
      <c r="A784" s="35"/>
      <c r="B784" s="37"/>
      <c r="C784" s="42"/>
      <c r="D784" s="40"/>
      <c r="E784" s="37"/>
      <c r="F784" s="41"/>
    </row>
    <row r="785" spans="1:6" ht="12.5" hidden="1">
      <c r="A785" s="35"/>
      <c r="B785" s="37"/>
      <c r="C785" s="42"/>
      <c r="D785" s="40"/>
      <c r="E785" s="37"/>
      <c r="F785" s="41"/>
    </row>
    <row r="786" spans="1:6" ht="12.5" hidden="1">
      <c r="A786" s="35"/>
      <c r="B786" s="37"/>
      <c r="C786" s="42"/>
      <c r="D786" s="40"/>
      <c r="E786" s="37"/>
      <c r="F786" s="41"/>
    </row>
    <row r="787" spans="1:6" ht="12.5" hidden="1">
      <c r="A787" s="35"/>
      <c r="B787" s="37"/>
      <c r="C787" s="42"/>
      <c r="D787" s="40"/>
      <c r="E787" s="37"/>
      <c r="F787" s="41"/>
    </row>
    <row r="788" spans="1:6" ht="12.5" hidden="1">
      <c r="A788" s="35"/>
      <c r="B788" s="37"/>
      <c r="C788" s="42"/>
      <c r="D788" s="40"/>
      <c r="E788" s="37"/>
      <c r="F788" s="41"/>
    </row>
    <row r="789" spans="1:6" ht="12.5" hidden="1">
      <c r="A789" s="35"/>
      <c r="B789" s="37"/>
      <c r="C789" s="42"/>
      <c r="D789" s="40"/>
      <c r="E789" s="37"/>
      <c r="F789" s="41"/>
    </row>
    <row r="790" spans="1:6" ht="12.5" hidden="1">
      <c r="A790" s="35"/>
      <c r="B790" s="37"/>
      <c r="C790" s="42"/>
      <c r="D790" s="40"/>
      <c r="E790" s="37"/>
      <c r="F790" s="41"/>
    </row>
    <row r="791" spans="1:6" ht="12.5" hidden="1">
      <c r="A791" s="35"/>
      <c r="B791" s="37"/>
      <c r="C791" s="42"/>
      <c r="D791" s="40"/>
      <c r="E791" s="37"/>
      <c r="F791" s="41"/>
    </row>
    <row r="792" spans="1:6" ht="12.5" hidden="1">
      <c r="A792" s="35"/>
      <c r="B792" s="37"/>
      <c r="C792" s="42"/>
      <c r="D792" s="40"/>
      <c r="E792" s="37"/>
      <c r="F792" s="41"/>
    </row>
    <row r="793" spans="1:6" ht="12.5" hidden="1">
      <c r="A793" s="35"/>
      <c r="B793" s="37"/>
      <c r="C793" s="42"/>
      <c r="D793" s="40"/>
      <c r="E793" s="37"/>
      <c r="F793" s="41"/>
    </row>
    <row r="794" spans="1:6" ht="12.5" hidden="1">
      <c r="A794" s="35"/>
      <c r="B794" s="37"/>
      <c r="C794" s="42"/>
      <c r="D794" s="40"/>
      <c r="E794" s="37"/>
      <c r="F794" s="41"/>
    </row>
    <row r="795" spans="1:6" ht="12.5" hidden="1">
      <c r="A795" s="35"/>
      <c r="B795" s="37"/>
      <c r="C795" s="42"/>
      <c r="D795" s="40"/>
      <c r="E795" s="37"/>
      <c r="F795" s="41"/>
    </row>
    <row r="796" spans="1:6" ht="12.5" hidden="1">
      <c r="A796" s="35"/>
      <c r="B796" s="37"/>
      <c r="C796" s="42"/>
      <c r="D796" s="40"/>
      <c r="E796" s="37"/>
      <c r="F796" s="41"/>
    </row>
    <row r="797" spans="1:6" ht="12.5" hidden="1">
      <c r="A797" s="35"/>
      <c r="B797" s="37"/>
      <c r="C797" s="42"/>
      <c r="D797" s="40"/>
      <c r="E797" s="37"/>
      <c r="F797" s="41"/>
    </row>
    <row r="798" spans="1:6" ht="12.5" hidden="1">
      <c r="A798" s="35"/>
      <c r="B798" s="37"/>
      <c r="C798" s="42"/>
      <c r="D798" s="40"/>
      <c r="E798" s="37"/>
      <c r="F798" s="41"/>
    </row>
    <row r="799" spans="1:6" ht="12.5" hidden="1">
      <c r="A799" s="35"/>
      <c r="B799" s="37"/>
      <c r="C799" s="42"/>
      <c r="D799" s="40"/>
      <c r="E799" s="37"/>
      <c r="F799" s="41"/>
    </row>
    <row r="800" spans="1:6" ht="12.5" hidden="1">
      <c r="A800" s="35"/>
      <c r="B800" s="37"/>
      <c r="C800" s="42"/>
      <c r="D800" s="40"/>
      <c r="E800" s="37"/>
      <c r="F800" s="41"/>
    </row>
    <row r="801" spans="1:6" ht="12.5" hidden="1">
      <c r="A801" s="35"/>
      <c r="B801" s="37"/>
      <c r="C801" s="42"/>
      <c r="D801" s="40"/>
      <c r="E801" s="37"/>
      <c r="F801" s="41"/>
    </row>
    <row r="802" spans="1:6" ht="12.5" hidden="1">
      <c r="A802" s="35"/>
      <c r="B802" s="37"/>
      <c r="C802" s="42"/>
      <c r="D802" s="40"/>
      <c r="E802" s="37"/>
      <c r="F802" s="41"/>
    </row>
    <row r="803" spans="1:6" ht="12.5" hidden="1">
      <c r="A803" s="35"/>
      <c r="B803" s="37"/>
      <c r="C803" s="42"/>
      <c r="D803" s="40"/>
      <c r="E803" s="37"/>
      <c r="F803" s="41"/>
    </row>
    <row r="804" spans="1:6" ht="12.5" hidden="1">
      <c r="A804" s="35"/>
      <c r="B804" s="37"/>
      <c r="C804" s="42"/>
      <c r="D804" s="40"/>
      <c r="E804" s="37"/>
      <c r="F804" s="41"/>
    </row>
    <row r="805" spans="1:6" ht="12.5" hidden="1">
      <c r="A805" s="35"/>
      <c r="B805" s="37"/>
      <c r="C805" s="42"/>
      <c r="D805" s="40"/>
      <c r="E805" s="37"/>
      <c r="F805" s="41"/>
    </row>
    <row r="806" spans="1:6" ht="12.5" hidden="1">
      <c r="A806" s="35"/>
      <c r="B806" s="37"/>
      <c r="C806" s="42"/>
      <c r="D806" s="40"/>
      <c r="E806" s="37"/>
      <c r="F806" s="41"/>
    </row>
    <row r="807" spans="1:6" ht="12.5" hidden="1">
      <c r="A807" s="35"/>
      <c r="B807" s="37"/>
      <c r="C807" s="42"/>
      <c r="D807" s="40"/>
      <c r="E807" s="37"/>
      <c r="F807" s="41"/>
    </row>
    <row r="808" spans="1:6" ht="12.5" hidden="1">
      <c r="A808" s="35"/>
      <c r="B808" s="37"/>
      <c r="C808" s="42"/>
      <c r="D808" s="40"/>
      <c r="E808" s="37"/>
      <c r="F808" s="41"/>
    </row>
    <row r="809" spans="1:6" ht="12.5" hidden="1">
      <c r="A809" s="35"/>
      <c r="B809" s="37"/>
      <c r="C809" s="42"/>
      <c r="D809" s="40"/>
      <c r="E809" s="37"/>
      <c r="F809" s="41"/>
    </row>
    <row r="810" spans="1:6" ht="12.5" hidden="1">
      <c r="A810" s="35"/>
      <c r="B810" s="37"/>
      <c r="C810" s="42"/>
      <c r="D810" s="40"/>
      <c r="E810" s="37"/>
      <c r="F810" s="41"/>
    </row>
    <row r="811" spans="1:6" ht="12.5" hidden="1">
      <c r="A811" s="35"/>
      <c r="B811" s="37"/>
      <c r="C811" s="42"/>
      <c r="D811" s="40"/>
      <c r="E811" s="37"/>
      <c r="F811" s="41"/>
    </row>
    <row r="812" spans="1:6" ht="12.5" hidden="1">
      <c r="A812" s="35"/>
      <c r="B812" s="37"/>
      <c r="C812" s="42"/>
      <c r="D812" s="40"/>
      <c r="E812" s="37"/>
      <c r="F812" s="41"/>
    </row>
    <row r="813" spans="1:6" ht="12.5" hidden="1">
      <c r="A813" s="35"/>
      <c r="B813" s="37"/>
      <c r="C813" s="42"/>
      <c r="D813" s="40"/>
      <c r="E813" s="37"/>
      <c r="F813" s="41"/>
    </row>
    <row r="814" spans="1:6" ht="12.5" hidden="1">
      <c r="A814" s="35"/>
      <c r="B814" s="37"/>
      <c r="C814" s="42"/>
      <c r="D814" s="40"/>
      <c r="E814" s="37"/>
      <c r="F814" s="41"/>
    </row>
    <row r="815" spans="1:6" ht="12.5" hidden="1">
      <c r="A815" s="35"/>
      <c r="B815" s="37"/>
      <c r="C815" s="42"/>
      <c r="D815" s="40"/>
      <c r="E815" s="37"/>
      <c r="F815" s="41"/>
    </row>
    <row r="816" spans="1:6" ht="12.5" hidden="1">
      <c r="A816" s="35"/>
      <c r="B816" s="37"/>
      <c r="C816" s="42"/>
      <c r="D816" s="40"/>
      <c r="E816" s="37"/>
      <c r="F816" s="41"/>
    </row>
    <row r="817" spans="1:6" ht="12.5" hidden="1">
      <c r="A817" s="35"/>
      <c r="B817" s="37"/>
      <c r="C817" s="42"/>
      <c r="D817" s="40"/>
      <c r="E817" s="37"/>
      <c r="F817" s="41"/>
    </row>
    <row r="818" spans="1:6" ht="12.5" hidden="1">
      <c r="A818" s="35"/>
      <c r="B818" s="37"/>
      <c r="C818" s="42"/>
      <c r="D818" s="40"/>
      <c r="E818" s="37"/>
      <c r="F818" s="41"/>
    </row>
    <row r="819" spans="1:6" ht="12.5" hidden="1">
      <c r="A819" s="35"/>
      <c r="B819" s="37"/>
      <c r="C819" s="42"/>
      <c r="D819" s="40"/>
      <c r="E819" s="37"/>
      <c r="F819" s="41"/>
    </row>
    <row r="820" spans="1:6" ht="12.5" hidden="1">
      <c r="A820" s="35"/>
      <c r="B820" s="37"/>
      <c r="C820" s="42"/>
      <c r="D820" s="40"/>
      <c r="E820" s="37"/>
      <c r="F820" s="41"/>
    </row>
    <row r="821" spans="1:6" ht="12.5" hidden="1">
      <c r="A821" s="35"/>
      <c r="B821" s="37"/>
      <c r="C821" s="42"/>
      <c r="D821" s="40"/>
      <c r="E821" s="37"/>
      <c r="F821" s="41"/>
    </row>
    <row r="822" spans="1:6" ht="12.5" hidden="1">
      <c r="A822" s="35"/>
      <c r="B822" s="37"/>
      <c r="C822" s="42"/>
      <c r="D822" s="40"/>
      <c r="E822" s="37"/>
      <c r="F822" s="41"/>
    </row>
    <row r="823" spans="1:6" ht="12.5" hidden="1">
      <c r="A823" s="35"/>
      <c r="B823" s="37"/>
      <c r="C823" s="42"/>
      <c r="D823" s="40"/>
      <c r="E823" s="37"/>
      <c r="F823" s="41"/>
    </row>
    <row r="824" spans="1:6" ht="12.5" hidden="1">
      <c r="A824" s="35"/>
      <c r="B824" s="37"/>
      <c r="C824" s="42"/>
      <c r="D824" s="40"/>
      <c r="E824" s="37"/>
      <c r="F824" s="41"/>
    </row>
    <row r="825" spans="1:6" ht="12.5" hidden="1">
      <c r="A825" s="35"/>
      <c r="B825" s="37"/>
      <c r="C825" s="42"/>
      <c r="D825" s="40"/>
      <c r="E825" s="37"/>
      <c r="F825" s="41"/>
    </row>
    <row r="826" spans="1:6" ht="12.5" hidden="1">
      <c r="A826" s="35"/>
      <c r="B826" s="37"/>
      <c r="C826" s="42"/>
      <c r="D826" s="40"/>
      <c r="E826" s="37"/>
      <c r="F826" s="41"/>
    </row>
    <row r="827" spans="1:6" ht="12.5" hidden="1">
      <c r="A827" s="35"/>
      <c r="B827" s="37"/>
      <c r="C827" s="42"/>
      <c r="D827" s="40"/>
      <c r="E827" s="37"/>
      <c r="F827" s="41"/>
    </row>
    <row r="828" spans="1:6" ht="12.5" hidden="1">
      <c r="A828" s="35"/>
      <c r="B828" s="37"/>
      <c r="C828" s="42"/>
      <c r="D828" s="40"/>
      <c r="E828" s="37"/>
      <c r="F828" s="41"/>
    </row>
    <row r="829" spans="1:6" ht="12.5" hidden="1">
      <c r="A829" s="35"/>
      <c r="B829" s="37"/>
      <c r="C829" s="42"/>
      <c r="D829" s="40"/>
      <c r="E829" s="37"/>
      <c r="F829" s="41"/>
    </row>
    <row r="830" spans="1:6" ht="12.5" hidden="1">
      <c r="A830" s="35"/>
      <c r="B830" s="37"/>
      <c r="C830" s="42"/>
      <c r="D830" s="40"/>
      <c r="E830" s="37"/>
      <c r="F830" s="41"/>
    </row>
    <row r="831" spans="1:6" ht="12.5" hidden="1">
      <c r="A831" s="35"/>
      <c r="B831" s="37"/>
      <c r="C831" s="42"/>
      <c r="D831" s="40"/>
      <c r="E831" s="37"/>
      <c r="F831" s="41"/>
    </row>
    <row r="832" spans="1:6" ht="12.5" hidden="1">
      <c r="A832" s="35"/>
      <c r="B832" s="37"/>
      <c r="C832" s="42"/>
      <c r="D832" s="40"/>
      <c r="E832" s="37"/>
      <c r="F832" s="41"/>
    </row>
    <row r="833" spans="1:6" ht="12.5" hidden="1">
      <c r="A833" s="35"/>
      <c r="B833" s="37"/>
      <c r="C833" s="42"/>
      <c r="D833" s="40"/>
      <c r="E833" s="37"/>
      <c r="F833" s="41"/>
    </row>
    <row r="834" spans="1:6" ht="12.5" hidden="1">
      <c r="A834" s="35"/>
      <c r="B834" s="37"/>
      <c r="C834" s="42"/>
      <c r="D834" s="40"/>
      <c r="E834" s="37"/>
      <c r="F834" s="41"/>
    </row>
    <row r="835" spans="1:6" ht="12.5" hidden="1">
      <c r="A835" s="35"/>
      <c r="B835" s="37"/>
      <c r="C835" s="42"/>
      <c r="D835" s="40"/>
      <c r="E835" s="37"/>
      <c r="F835" s="41"/>
    </row>
    <row r="836" spans="1:6" ht="12.5" hidden="1">
      <c r="A836" s="35"/>
      <c r="B836" s="37"/>
      <c r="C836" s="42"/>
      <c r="D836" s="40"/>
      <c r="E836" s="37"/>
      <c r="F836" s="41"/>
    </row>
    <row r="837" spans="1:6" ht="12.5" hidden="1">
      <c r="A837" s="35"/>
      <c r="B837" s="37"/>
      <c r="C837" s="42"/>
      <c r="D837" s="40"/>
      <c r="E837" s="37"/>
      <c r="F837" s="41"/>
    </row>
    <row r="838" spans="1:6" ht="12.5" hidden="1">
      <c r="A838" s="35"/>
      <c r="B838" s="37"/>
      <c r="C838" s="42"/>
      <c r="D838" s="40"/>
      <c r="E838" s="37"/>
      <c r="F838" s="41"/>
    </row>
    <row r="839" spans="1:6" ht="12.5" hidden="1">
      <c r="A839" s="35"/>
      <c r="B839" s="37"/>
      <c r="C839" s="42"/>
      <c r="D839" s="40"/>
      <c r="E839" s="37"/>
      <c r="F839" s="41"/>
    </row>
    <row r="840" spans="1:6" ht="12.5" hidden="1">
      <c r="A840" s="35"/>
      <c r="B840" s="37"/>
      <c r="C840" s="42"/>
      <c r="D840" s="40"/>
      <c r="E840" s="37"/>
      <c r="F840" s="41"/>
    </row>
    <row r="841" spans="1:6" ht="12.5" hidden="1">
      <c r="A841" s="35"/>
      <c r="B841" s="37"/>
      <c r="C841" s="42"/>
      <c r="D841" s="40"/>
      <c r="E841" s="37"/>
      <c r="F841" s="41"/>
    </row>
    <row r="842" spans="1:6" ht="12.5" hidden="1">
      <c r="A842" s="35"/>
      <c r="B842" s="37"/>
      <c r="C842" s="42"/>
      <c r="D842" s="40"/>
      <c r="E842" s="37"/>
      <c r="F842" s="41"/>
    </row>
    <row r="843" spans="1:6" ht="12.5" hidden="1">
      <c r="A843" s="35"/>
      <c r="B843" s="37"/>
      <c r="C843" s="42"/>
      <c r="D843" s="40"/>
      <c r="E843" s="37"/>
      <c r="F843" s="41"/>
    </row>
    <row r="844" spans="1:6" ht="12.5" hidden="1">
      <c r="A844" s="35"/>
      <c r="B844" s="37"/>
      <c r="C844" s="42"/>
      <c r="D844" s="40"/>
      <c r="E844" s="37"/>
      <c r="F844" s="41"/>
    </row>
    <row r="845" spans="1:6" ht="12.5" hidden="1">
      <c r="A845" s="35"/>
      <c r="B845" s="37"/>
      <c r="C845" s="42"/>
      <c r="D845" s="40"/>
      <c r="E845" s="37"/>
      <c r="F845" s="41"/>
    </row>
    <row r="846" spans="1:6" ht="12.5" hidden="1">
      <c r="A846" s="35"/>
      <c r="B846" s="37"/>
      <c r="C846" s="42"/>
      <c r="D846" s="40"/>
      <c r="E846" s="37"/>
      <c r="F846" s="41"/>
    </row>
    <row r="847" spans="1:6" ht="12.5" hidden="1">
      <c r="A847" s="35"/>
      <c r="B847" s="37"/>
      <c r="C847" s="42"/>
      <c r="D847" s="40"/>
      <c r="E847" s="37"/>
      <c r="F847" s="41"/>
    </row>
    <row r="848" spans="1:6" ht="12.5" hidden="1">
      <c r="A848" s="35"/>
      <c r="B848" s="37"/>
      <c r="C848" s="42"/>
      <c r="D848" s="40"/>
      <c r="E848" s="37"/>
      <c r="F848" s="41"/>
    </row>
    <row r="849" spans="1:6" ht="12.5" hidden="1">
      <c r="A849" s="35"/>
      <c r="B849" s="37"/>
      <c r="C849" s="42"/>
      <c r="D849" s="40"/>
      <c r="E849" s="37"/>
      <c r="F849" s="41"/>
    </row>
    <row r="850" spans="1:6" ht="12.5" hidden="1">
      <c r="A850" s="35"/>
      <c r="B850" s="37"/>
      <c r="C850" s="42"/>
      <c r="D850" s="40"/>
      <c r="E850" s="37"/>
      <c r="F850" s="41"/>
    </row>
    <row r="851" spans="1:6" ht="12.5" hidden="1">
      <c r="A851" s="35"/>
      <c r="B851" s="37"/>
      <c r="C851" s="42"/>
      <c r="D851" s="40"/>
      <c r="E851" s="37"/>
      <c r="F851" s="41"/>
    </row>
    <row r="852" spans="1:6" ht="12.5" hidden="1">
      <c r="A852" s="35"/>
      <c r="B852" s="37"/>
      <c r="C852" s="42"/>
      <c r="D852" s="40"/>
      <c r="E852" s="37"/>
      <c r="F852" s="41"/>
    </row>
    <row r="853" spans="1:6" ht="12.5" hidden="1">
      <c r="A853" s="35"/>
      <c r="B853" s="37"/>
      <c r="C853" s="42"/>
      <c r="D853" s="40"/>
      <c r="E853" s="37"/>
      <c r="F853" s="41"/>
    </row>
    <row r="854" spans="1:6" ht="12.5" hidden="1">
      <c r="A854" s="35"/>
      <c r="B854" s="37"/>
      <c r="C854" s="42"/>
      <c r="D854" s="40"/>
      <c r="E854" s="37"/>
      <c r="F854" s="41"/>
    </row>
    <row r="855" spans="1:6" ht="12.5" hidden="1">
      <c r="A855" s="35"/>
      <c r="B855" s="37"/>
      <c r="C855" s="42"/>
      <c r="D855" s="40"/>
      <c r="E855" s="37"/>
      <c r="F855" s="41"/>
    </row>
    <row r="856" spans="1:6" ht="12.5" hidden="1">
      <c r="A856" s="35"/>
      <c r="B856" s="37"/>
      <c r="C856" s="42"/>
      <c r="D856" s="40"/>
      <c r="E856" s="37"/>
      <c r="F856" s="41"/>
    </row>
    <row r="857" spans="1:6" ht="12.5" hidden="1">
      <c r="A857" s="35"/>
      <c r="B857" s="37"/>
      <c r="C857" s="42"/>
      <c r="D857" s="40"/>
      <c r="E857" s="37"/>
      <c r="F857" s="41"/>
    </row>
    <row r="858" spans="1:6" ht="12.5" hidden="1">
      <c r="A858" s="35"/>
      <c r="B858" s="37"/>
      <c r="C858" s="42"/>
      <c r="D858" s="40"/>
      <c r="E858" s="37"/>
      <c r="F858" s="41"/>
    </row>
    <row r="859" spans="1:6" ht="12.5" hidden="1">
      <c r="A859" s="35"/>
      <c r="B859" s="37"/>
      <c r="C859" s="42"/>
      <c r="D859" s="40"/>
      <c r="E859" s="37"/>
      <c r="F859" s="41"/>
    </row>
    <row r="860" spans="1:6" ht="12.5" hidden="1">
      <c r="A860" s="35"/>
      <c r="B860" s="37"/>
      <c r="C860" s="42"/>
      <c r="D860" s="40"/>
      <c r="E860" s="37"/>
      <c r="F860" s="41"/>
    </row>
    <row r="861" spans="1:6" ht="12.5" hidden="1">
      <c r="A861" s="35"/>
      <c r="B861" s="37"/>
      <c r="C861" s="42"/>
      <c r="D861" s="40"/>
      <c r="E861" s="37"/>
      <c r="F861" s="41"/>
    </row>
    <row r="862" spans="1:6" ht="12.5" hidden="1">
      <c r="A862" s="35"/>
      <c r="B862" s="37"/>
      <c r="C862" s="42"/>
      <c r="D862" s="40"/>
      <c r="E862" s="37"/>
      <c r="F862" s="41"/>
    </row>
    <row r="863" spans="1:6" ht="12.5" hidden="1">
      <c r="A863" s="35"/>
      <c r="B863" s="37"/>
      <c r="C863" s="42"/>
      <c r="D863" s="40"/>
      <c r="E863" s="37"/>
      <c r="F863" s="41"/>
    </row>
    <row r="864" spans="1:6" ht="12.5" hidden="1">
      <c r="A864" s="35"/>
      <c r="B864" s="37"/>
      <c r="C864" s="42"/>
      <c r="D864" s="40"/>
      <c r="E864" s="37"/>
      <c r="F864" s="41"/>
    </row>
    <row r="865" spans="1:6" ht="12.5" hidden="1">
      <c r="A865" s="35"/>
      <c r="B865" s="37"/>
      <c r="C865" s="42"/>
      <c r="D865" s="40"/>
      <c r="E865" s="37"/>
      <c r="F865" s="41"/>
    </row>
    <row r="866" spans="1:6" ht="12.5" hidden="1">
      <c r="A866" s="35"/>
      <c r="B866" s="37"/>
      <c r="C866" s="42"/>
      <c r="D866" s="40"/>
      <c r="E866" s="37"/>
      <c r="F866" s="41"/>
    </row>
    <row r="867" spans="1:6" ht="12.5" hidden="1">
      <c r="A867" s="35"/>
      <c r="B867" s="37"/>
      <c r="C867" s="42"/>
      <c r="D867" s="40"/>
      <c r="E867" s="37"/>
      <c r="F867" s="41"/>
    </row>
    <row r="868" spans="1:6" ht="12.5" hidden="1">
      <c r="A868" s="35"/>
      <c r="B868" s="37"/>
      <c r="C868" s="42"/>
      <c r="D868" s="40"/>
      <c r="E868" s="37"/>
      <c r="F868" s="41"/>
    </row>
    <row r="869" spans="1:6" ht="12.5" hidden="1">
      <c r="A869" s="35"/>
      <c r="B869" s="37"/>
      <c r="C869" s="42"/>
      <c r="D869" s="40"/>
      <c r="E869" s="37"/>
      <c r="F869" s="41"/>
    </row>
    <row r="870" spans="1:6" ht="12.5" hidden="1">
      <c r="A870" s="35"/>
      <c r="B870" s="37"/>
      <c r="C870" s="42"/>
      <c r="D870" s="40"/>
      <c r="E870" s="37"/>
      <c r="F870" s="41"/>
    </row>
    <row r="871" spans="1:6" ht="12.5" hidden="1">
      <c r="A871" s="35"/>
      <c r="B871" s="37"/>
      <c r="C871" s="42"/>
      <c r="D871" s="40"/>
      <c r="E871" s="37"/>
      <c r="F871" s="41"/>
    </row>
    <row r="872" spans="1:6" ht="12.5" hidden="1">
      <c r="A872" s="35"/>
      <c r="B872" s="37"/>
      <c r="C872" s="42"/>
      <c r="D872" s="40"/>
      <c r="E872" s="37"/>
      <c r="F872" s="41"/>
    </row>
    <row r="873" spans="1:6" ht="12.5" hidden="1">
      <c r="A873" s="35"/>
      <c r="B873" s="37"/>
      <c r="C873" s="42"/>
      <c r="D873" s="40"/>
      <c r="E873" s="37"/>
      <c r="F873" s="41"/>
    </row>
    <row r="874" spans="1:6" ht="12.5" hidden="1">
      <c r="A874" s="35"/>
      <c r="B874" s="37"/>
      <c r="C874" s="42"/>
      <c r="D874" s="40"/>
      <c r="E874" s="37"/>
      <c r="F874" s="41"/>
    </row>
    <row r="875" spans="1:6" ht="12.5" hidden="1">
      <c r="A875" s="35"/>
      <c r="B875" s="37"/>
      <c r="C875" s="42"/>
      <c r="D875" s="40"/>
      <c r="E875" s="37"/>
      <c r="F875" s="41"/>
    </row>
    <row r="876" spans="1:6" ht="12.5" hidden="1">
      <c r="A876" s="35"/>
      <c r="B876" s="37"/>
      <c r="C876" s="42"/>
      <c r="D876" s="40"/>
      <c r="E876" s="37"/>
      <c r="F876" s="41"/>
    </row>
    <row r="877" spans="1:6" ht="12.5" hidden="1">
      <c r="A877" s="35"/>
      <c r="B877" s="37"/>
      <c r="C877" s="42"/>
      <c r="D877" s="40"/>
      <c r="E877" s="37"/>
      <c r="F877" s="41"/>
    </row>
    <row r="878" spans="1:6" ht="12.5" hidden="1">
      <c r="A878" s="35"/>
      <c r="B878" s="37"/>
      <c r="C878" s="42"/>
      <c r="D878" s="40"/>
      <c r="E878" s="37"/>
      <c r="F878" s="41"/>
    </row>
    <row r="879" spans="1:6" ht="12.5" hidden="1">
      <c r="A879" s="35"/>
      <c r="B879" s="37"/>
      <c r="C879" s="42"/>
      <c r="D879" s="40"/>
      <c r="E879" s="37"/>
      <c r="F879" s="41"/>
    </row>
    <row r="880" spans="1:6" ht="12.5" hidden="1">
      <c r="A880" s="35"/>
      <c r="B880" s="37"/>
      <c r="C880" s="42"/>
      <c r="D880" s="40"/>
      <c r="E880" s="37"/>
      <c r="F880" s="41"/>
    </row>
    <row r="881" spans="1:6" ht="12.5" hidden="1">
      <c r="A881" s="35"/>
      <c r="B881" s="37"/>
      <c r="C881" s="42"/>
      <c r="D881" s="40"/>
      <c r="E881" s="37"/>
      <c r="F881" s="41"/>
    </row>
    <row r="882" spans="1:6" ht="12.5" hidden="1">
      <c r="A882" s="35"/>
      <c r="B882" s="37"/>
      <c r="C882" s="42"/>
      <c r="D882" s="40"/>
      <c r="E882" s="37"/>
      <c r="F882" s="41"/>
    </row>
    <row r="883" spans="1:6" ht="12.5" hidden="1">
      <c r="A883" s="35"/>
      <c r="B883" s="37"/>
      <c r="C883" s="42"/>
      <c r="D883" s="40"/>
      <c r="E883" s="37"/>
      <c r="F883" s="41"/>
    </row>
    <row r="884" spans="1:6" ht="12.5" hidden="1">
      <c r="A884" s="35"/>
      <c r="B884" s="37"/>
      <c r="C884" s="42"/>
      <c r="D884" s="40"/>
      <c r="E884" s="37"/>
      <c r="F884" s="41"/>
    </row>
    <row r="885" spans="1:6" ht="12.5" hidden="1">
      <c r="A885" s="35"/>
      <c r="B885" s="37"/>
      <c r="C885" s="42"/>
      <c r="D885" s="40"/>
      <c r="E885" s="37"/>
      <c r="F885" s="41"/>
    </row>
    <row r="886" spans="1:6" ht="12.5" hidden="1">
      <c r="A886" s="35"/>
      <c r="B886" s="37"/>
      <c r="C886" s="42"/>
      <c r="D886" s="40"/>
      <c r="E886" s="37"/>
      <c r="F886" s="41"/>
    </row>
    <row r="887" spans="1:6" ht="12.5" hidden="1">
      <c r="A887" s="35"/>
      <c r="B887" s="37"/>
      <c r="C887" s="42"/>
      <c r="D887" s="40"/>
      <c r="E887" s="37"/>
      <c r="F887" s="41"/>
    </row>
    <row r="888" spans="1:6" ht="12.5" hidden="1">
      <c r="A888" s="35"/>
      <c r="B888" s="37"/>
      <c r="C888" s="42"/>
      <c r="D888" s="40"/>
      <c r="E888" s="37"/>
      <c r="F888" s="41"/>
    </row>
    <row r="889" spans="1:6" ht="12.5" hidden="1">
      <c r="A889" s="35"/>
      <c r="B889" s="37"/>
      <c r="C889" s="42"/>
      <c r="D889" s="40"/>
      <c r="E889" s="37"/>
      <c r="F889" s="41"/>
    </row>
    <row r="890" spans="1:6" ht="12.5" hidden="1">
      <c r="A890" s="35"/>
      <c r="B890" s="37"/>
      <c r="C890" s="42"/>
      <c r="D890" s="40"/>
      <c r="E890" s="37"/>
      <c r="F890" s="41"/>
    </row>
    <row r="891" spans="1:6" ht="12.5" hidden="1">
      <c r="A891" s="35"/>
      <c r="B891" s="37"/>
      <c r="C891" s="42"/>
      <c r="D891" s="40"/>
      <c r="E891" s="37"/>
      <c r="F891" s="41"/>
    </row>
    <row r="892" spans="1:6" ht="12.5" hidden="1">
      <c r="A892" s="35"/>
      <c r="B892" s="37"/>
      <c r="C892" s="42"/>
      <c r="D892" s="40"/>
      <c r="E892" s="37"/>
      <c r="F892" s="41"/>
    </row>
    <row r="893" spans="1:6" ht="12.5" hidden="1">
      <c r="A893" s="35"/>
      <c r="B893" s="37"/>
      <c r="C893" s="42"/>
      <c r="D893" s="40"/>
      <c r="E893" s="37"/>
      <c r="F893" s="41"/>
    </row>
    <row r="894" spans="1:6" ht="12.5" hidden="1">
      <c r="A894" s="35"/>
      <c r="B894" s="37"/>
      <c r="C894" s="42"/>
      <c r="D894" s="40"/>
      <c r="E894" s="37"/>
      <c r="F894" s="41"/>
    </row>
    <row r="895" spans="1:6" ht="12.5" hidden="1">
      <c r="A895" s="35"/>
      <c r="B895" s="37"/>
      <c r="C895" s="42"/>
      <c r="D895" s="40"/>
      <c r="E895" s="37"/>
      <c r="F895" s="41"/>
    </row>
    <row r="896" spans="1:6" ht="12.5" hidden="1">
      <c r="A896" s="35"/>
      <c r="B896" s="37"/>
      <c r="C896" s="42"/>
      <c r="D896" s="40"/>
      <c r="E896" s="37"/>
      <c r="F896" s="41"/>
    </row>
    <row r="897" spans="1:6" ht="12.5" hidden="1">
      <c r="A897" s="35"/>
      <c r="B897" s="37"/>
      <c r="C897" s="42"/>
      <c r="D897" s="40"/>
      <c r="E897" s="37"/>
      <c r="F897" s="41"/>
    </row>
    <row r="898" spans="1:6" ht="12.5" hidden="1">
      <c r="A898" s="35"/>
      <c r="B898" s="37"/>
      <c r="C898" s="42"/>
      <c r="D898" s="40"/>
      <c r="E898" s="37"/>
      <c r="F898" s="41"/>
    </row>
    <row r="899" spans="1:6" ht="12.5" hidden="1">
      <c r="A899" s="35"/>
      <c r="B899" s="37"/>
      <c r="C899" s="42"/>
      <c r="D899" s="40"/>
      <c r="E899" s="37"/>
      <c r="F899" s="41"/>
    </row>
    <row r="900" spans="1:6" ht="12.5" hidden="1">
      <c r="A900" s="35"/>
      <c r="B900" s="37"/>
      <c r="C900" s="42"/>
      <c r="D900" s="40"/>
      <c r="E900" s="37"/>
      <c r="F900" s="41"/>
    </row>
    <row r="901" spans="1:6" ht="12.5" hidden="1">
      <c r="A901" s="35"/>
      <c r="B901" s="37"/>
      <c r="C901" s="42"/>
      <c r="D901" s="40"/>
      <c r="E901" s="37"/>
      <c r="F901" s="41"/>
    </row>
    <row r="902" spans="1:6" ht="12.5" hidden="1">
      <c r="A902" s="35"/>
      <c r="B902" s="37"/>
      <c r="C902" s="42"/>
      <c r="D902" s="40"/>
      <c r="E902" s="37"/>
      <c r="F902" s="41"/>
    </row>
    <row r="903" spans="1:6" ht="12.5" hidden="1">
      <c r="A903" s="35"/>
      <c r="B903" s="37"/>
      <c r="C903" s="42"/>
      <c r="D903" s="40"/>
      <c r="E903" s="37"/>
      <c r="F903" s="41"/>
    </row>
    <row r="904" spans="1:6" ht="12.5" hidden="1">
      <c r="A904" s="35"/>
      <c r="B904" s="37"/>
      <c r="C904" s="42"/>
      <c r="D904" s="40"/>
      <c r="E904" s="37"/>
      <c r="F904" s="41"/>
    </row>
    <row r="905" spans="1:6" ht="12.5" hidden="1">
      <c r="A905" s="35"/>
      <c r="B905" s="37"/>
      <c r="C905" s="42"/>
      <c r="D905" s="40"/>
      <c r="E905" s="37"/>
      <c r="F905" s="41"/>
    </row>
    <row r="906" spans="1:6" ht="12.5" hidden="1">
      <c r="A906" s="35"/>
      <c r="B906" s="37"/>
      <c r="C906" s="42"/>
      <c r="D906" s="40"/>
      <c r="E906" s="37"/>
      <c r="F906" s="41"/>
    </row>
    <row r="907" spans="1:6" ht="12.5" hidden="1">
      <c r="A907" s="35"/>
      <c r="B907" s="37"/>
      <c r="C907" s="42"/>
      <c r="D907" s="40"/>
      <c r="E907" s="37"/>
      <c r="F907" s="41"/>
    </row>
    <row r="908" spans="1:6" ht="12.5" hidden="1">
      <c r="A908" s="35"/>
      <c r="B908" s="37"/>
      <c r="C908" s="42"/>
      <c r="D908" s="40"/>
      <c r="E908" s="37"/>
      <c r="F908" s="41"/>
    </row>
    <row r="909" spans="1:6" ht="12.5" hidden="1">
      <c r="A909" s="35"/>
      <c r="B909" s="37"/>
      <c r="C909" s="42"/>
      <c r="D909" s="40"/>
      <c r="E909" s="37"/>
      <c r="F909" s="41"/>
    </row>
    <row r="910" spans="1:6" ht="12.5" hidden="1">
      <c r="A910" s="35"/>
      <c r="B910" s="37"/>
      <c r="C910" s="42"/>
      <c r="D910" s="40"/>
      <c r="E910" s="37"/>
      <c r="F910" s="41"/>
    </row>
    <row r="911" spans="1:6" ht="12.5" hidden="1">
      <c r="A911" s="35"/>
      <c r="B911" s="37"/>
      <c r="C911" s="42"/>
      <c r="D911" s="40"/>
      <c r="E911" s="37"/>
      <c r="F911" s="41"/>
    </row>
    <row r="912" spans="1:6" ht="12.5" hidden="1">
      <c r="A912" s="35"/>
      <c r="B912" s="37"/>
      <c r="C912" s="42"/>
      <c r="D912" s="40"/>
      <c r="E912" s="37"/>
      <c r="F912" s="41"/>
    </row>
    <row r="913" spans="1:6" ht="12.5" hidden="1">
      <c r="A913" s="35"/>
      <c r="B913" s="37"/>
      <c r="C913" s="42"/>
      <c r="D913" s="40"/>
      <c r="E913" s="37"/>
      <c r="F913" s="41"/>
    </row>
    <row r="914" spans="1:6" ht="12.5" hidden="1">
      <c r="A914" s="35"/>
      <c r="B914" s="37"/>
      <c r="C914" s="42"/>
      <c r="D914" s="40"/>
      <c r="E914" s="37"/>
      <c r="F914" s="41"/>
    </row>
    <row r="915" spans="1:6" ht="12.5" hidden="1">
      <c r="A915" s="35"/>
      <c r="B915" s="37"/>
      <c r="C915" s="42"/>
      <c r="D915" s="40"/>
      <c r="E915" s="37"/>
      <c r="F915" s="41"/>
    </row>
    <row r="916" spans="1:6" ht="12.5" hidden="1">
      <c r="A916" s="35"/>
      <c r="B916" s="37"/>
      <c r="C916" s="42"/>
      <c r="D916" s="40"/>
      <c r="E916" s="37"/>
      <c r="F916" s="41"/>
    </row>
    <row r="917" spans="1:6" ht="12.5" hidden="1">
      <c r="A917" s="35"/>
      <c r="B917" s="37"/>
      <c r="C917" s="42"/>
      <c r="D917" s="40"/>
      <c r="E917" s="37"/>
      <c r="F917" s="41"/>
    </row>
    <row r="918" spans="1:6" ht="12.5" hidden="1">
      <c r="A918" s="35"/>
      <c r="B918" s="37"/>
      <c r="C918" s="42"/>
      <c r="D918" s="40"/>
      <c r="E918" s="37"/>
      <c r="F918" s="41"/>
    </row>
    <row r="919" spans="1:6" ht="12.5" hidden="1">
      <c r="A919" s="35"/>
      <c r="B919" s="37"/>
      <c r="C919" s="42"/>
      <c r="D919" s="40"/>
      <c r="E919" s="37"/>
      <c r="F919" s="41"/>
    </row>
    <row r="920" spans="1:6" ht="12.5" hidden="1">
      <c r="A920" s="35"/>
      <c r="B920" s="37"/>
      <c r="C920" s="42"/>
      <c r="D920" s="40"/>
      <c r="E920" s="37"/>
      <c r="F920" s="41"/>
    </row>
    <row r="921" spans="1:6" ht="12.5" hidden="1">
      <c r="A921" s="35"/>
      <c r="B921" s="37"/>
      <c r="C921" s="42"/>
      <c r="D921" s="40"/>
      <c r="E921" s="37"/>
      <c r="F921" s="41"/>
    </row>
    <row r="922" spans="1:6" ht="12.5" hidden="1">
      <c r="A922" s="35"/>
      <c r="B922" s="37"/>
      <c r="C922" s="42"/>
      <c r="D922" s="40"/>
      <c r="E922" s="37"/>
      <c r="F922" s="41"/>
    </row>
    <row r="923" spans="1:6" ht="12.5" hidden="1">
      <c r="A923" s="35"/>
      <c r="B923" s="37"/>
      <c r="C923" s="42"/>
      <c r="D923" s="40"/>
      <c r="E923" s="37"/>
      <c r="F923" s="41"/>
    </row>
    <row r="924" spans="1:6" ht="12.5" hidden="1">
      <c r="A924" s="35"/>
      <c r="B924" s="37"/>
      <c r="C924" s="42"/>
      <c r="D924" s="40"/>
      <c r="E924" s="37"/>
      <c r="F924" s="41"/>
    </row>
    <row r="925" spans="1:6" ht="12.5" hidden="1">
      <c r="A925" s="35"/>
      <c r="B925" s="37"/>
      <c r="C925" s="42"/>
      <c r="D925" s="40"/>
      <c r="E925" s="37"/>
      <c r="F925" s="41"/>
    </row>
    <row r="926" spans="1:6" ht="12.5" hidden="1">
      <c r="A926" s="35"/>
      <c r="B926" s="37"/>
      <c r="C926" s="42"/>
      <c r="D926" s="40"/>
      <c r="E926" s="37"/>
      <c r="F926" s="41"/>
    </row>
    <row r="927" spans="1:6" ht="12.5" hidden="1">
      <c r="A927" s="35"/>
      <c r="B927" s="37"/>
      <c r="C927" s="42"/>
      <c r="D927" s="40"/>
      <c r="E927" s="37"/>
      <c r="F927" s="41"/>
    </row>
    <row r="928" spans="1:6" ht="12.5" hidden="1">
      <c r="A928" s="35"/>
      <c r="B928" s="37"/>
      <c r="C928" s="42"/>
      <c r="D928" s="40"/>
      <c r="E928" s="37"/>
      <c r="F928" s="41"/>
    </row>
    <row r="929" spans="1:6" ht="12.5" hidden="1">
      <c r="A929" s="35"/>
      <c r="B929" s="37"/>
      <c r="C929" s="42"/>
      <c r="D929" s="40"/>
      <c r="E929" s="37"/>
      <c r="F929" s="41"/>
    </row>
    <row r="930" spans="1:6" ht="12.5" hidden="1">
      <c r="A930" s="35"/>
      <c r="B930" s="37"/>
      <c r="C930" s="42"/>
      <c r="D930" s="40"/>
      <c r="E930" s="37"/>
      <c r="F930" s="41"/>
    </row>
    <row r="931" spans="1:6" ht="12.5" hidden="1">
      <c r="A931" s="35"/>
      <c r="B931" s="37"/>
      <c r="C931" s="42"/>
      <c r="D931" s="40"/>
      <c r="E931" s="37"/>
      <c r="F931" s="41"/>
    </row>
    <row r="932" spans="1:6" ht="12.5" hidden="1">
      <c r="A932" s="35"/>
      <c r="B932" s="37"/>
      <c r="C932" s="42"/>
      <c r="D932" s="40"/>
      <c r="E932" s="37"/>
      <c r="F932" s="41"/>
    </row>
    <row r="933" spans="1:6" ht="12.5" hidden="1">
      <c r="A933" s="35"/>
      <c r="B933" s="37"/>
      <c r="C933" s="42"/>
      <c r="D933" s="40"/>
      <c r="E933" s="37"/>
      <c r="F933" s="41"/>
    </row>
    <row r="934" spans="1:6" ht="12.5" hidden="1">
      <c r="A934" s="35"/>
      <c r="B934" s="37"/>
      <c r="C934" s="42"/>
      <c r="D934" s="40"/>
      <c r="E934" s="37"/>
      <c r="F934" s="41"/>
    </row>
    <row r="935" spans="1:6" ht="12.5" hidden="1">
      <c r="A935" s="35"/>
      <c r="B935" s="37"/>
      <c r="C935" s="42"/>
      <c r="D935" s="40"/>
      <c r="E935" s="37"/>
      <c r="F935" s="41"/>
    </row>
    <row r="936" spans="1:6" ht="12.5" hidden="1">
      <c r="A936" s="35"/>
      <c r="B936" s="37"/>
      <c r="C936" s="42"/>
      <c r="D936" s="40"/>
      <c r="E936" s="37"/>
      <c r="F936" s="41"/>
    </row>
    <row r="937" spans="1:6" ht="12.5" hidden="1">
      <c r="A937" s="35"/>
      <c r="B937" s="37"/>
      <c r="C937" s="42"/>
      <c r="D937" s="40"/>
      <c r="E937" s="37"/>
      <c r="F937" s="41"/>
    </row>
    <row r="938" spans="1:6" ht="12.5" hidden="1">
      <c r="A938" s="35"/>
      <c r="B938" s="37"/>
      <c r="C938" s="42"/>
      <c r="D938" s="40"/>
      <c r="E938" s="37"/>
      <c r="F938" s="41"/>
    </row>
    <row r="939" spans="1:6" ht="12.5" hidden="1">
      <c r="A939" s="35"/>
      <c r="B939" s="37"/>
      <c r="C939" s="42"/>
      <c r="D939" s="40"/>
      <c r="E939" s="37"/>
      <c r="F939" s="41"/>
    </row>
    <row r="940" spans="1:6" ht="12.5" hidden="1">
      <c r="A940" s="35"/>
      <c r="B940" s="37"/>
      <c r="C940" s="42"/>
      <c r="D940" s="40"/>
      <c r="E940" s="37"/>
      <c r="F940" s="41"/>
    </row>
    <row r="941" spans="1:6" ht="12.5" hidden="1">
      <c r="A941" s="35"/>
      <c r="B941" s="37"/>
      <c r="C941" s="42"/>
      <c r="D941" s="40"/>
      <c r="E941" s="37"/>
      <c r="F941" s="41"/>
    </row>
    <row r="942" spans="1:6" ht="12.5" hidden="1">
      <c r="A942" s="35"/>
      <c r="B942" s="37"/>
      <c r="C942" s="42"/>
      <c r="D942" s="40"/>
      <c r="E942" s="37"/>
      <c r="F942" s="41"/>
    </row>
    <row r="943" spans="1:6" ht="12.5" hidden="1">
      <c r="A943" s="35"/>
      <c r="B943" s="37"/>
      <c r="C943" s="42"/>
      <c r="D943" s="40"/>
      <c r="E943" s="37"/>
      <c r="F943" s="41"/>
    </row>
    <row r="944" spans="1:6" ht="12.5" hidden="1">
      <c r="A944" s="35"/>
      <c r="B944" s="37"/>
      <c r="C944" s="42"/>
      <c r="D944" s="40"/>
      <c r="E944" s="37"/>
      <c r="F944" s="41"/>
    </row>
    <row r="945" spans="1:6" ht="12.5" hidden="1">
      <c r="A945" s="35"/>
      <c r="B945" s="37"/>
      <c r="C945" s="42"/>
      <c r="D945" s="40"/>
      <c r="E945" s="37"/>
      <c r="F945" s="41"/>
    </row>
    <row r="946" spans="1:6" ht="12.5" hidden="1">
      <c r="A946" s="35"/>
      <c r="B946" s="37"/>
      <c r="C946" s="42"/>
      <c r="D946" s="40"/>
      <c r="E946" s="37"/>
      <c r="F946" s="41"/>
    </row>
    <row r="947" spans="1:6" ht="12.5" hidden="1">
      <c r="A947" s="35"/>
      <c r="B947" s="37"/>
      <c r="C947" s="42"/>
      <c r="D947" s="40"/>
      <c r="E947" s="37"/>
      <c r="F947" s="41"/>
    </row>
    <row r="948" spans="1:6" ht="12.5" hidden="1">
      <c r="A948" s="35"/>
      <c r="B948" s="37"/>
      <c r="C948" s="42"/>
      <c r="D948" s="40"/>
      <c r="E948" s="37"/>
      <c r="F948" s="41"/>
    </row>
    <row r="949" spans="1:6" ht="12.5" hidden="1">
      <c r="A949" s="35"/>
      <c r="B949" s="37"/>
      <c r="C949" s="42"/>
      <c r="D949" s="40"/>
      <c r="E949" s="37"/>
      <c r="F949" s="41"/>
    </row>
    <row r="950" spans="1:6" ht="12.5" hidden="1">
      <c r="A950" s="35"/>
      <c r="B950" s="37"/>
      <c r="C950" s="42"/>
      <c r="D950" s="40"/>
      <c r="E950" s="37"/>
      <c r="F950" s="41"/>
    </row>
    <row r="951" spans="1:6" ht="12.5" hidden="1">
      <c r="A951" s="35"/>
      <c r="B951" s="37"/>
      <c r="C951" s="42"/>
      <c r="D951" s="40"/>
      <c r="E951" s="37"/>
      <c r="F951" s="41"/>
    </row>
    <row r="952" spans="1:6" ht="12.5" hidden="1">
      <c r="A952" s="35"/>
      <c r="B952" s="37"/>
      <c r="C952" s="42"/>
      <c r="D952" s="40"/>
      <c r="E952" s="37"/>
      <c r="F952" s="41"/>
    </row>
    <row r="953" spans="1:6" ht="12.5" hidden="1">
      <c r="A953" s="35"/>
      <c r="B953" s="37"/>
      <c r="C953" s="42"/>
      <c r="D953" s="40"/>
      <c r="E953" s="37"/>
      <c r="F953" s="41"/>
    </row>
    <row r="954" spans="1:6" ht="12.5" hidden="1">
      <c r="A954" s="35"/>
      <c r="B954" s="37"/>
      <c r="C954" s="42"/>
      <c r="D954" s="40"/>
      <c r="E954" s="37"/>
      <c r="F954" s="41"/>
    </row>
    <row r="955" spans="1:6" ht="12.5" hidden="1">
      <c r="A955" s="35"/>
      <c r="B955" s="37"/>
      <c r="C955" s="42"/>
      <c r="D955" s="40"/>
      <c r="E955" s="37"/>
      <c r="F955" s="41"/>
    </row>
    <row r="956" spans="1:6" ht="12.5" hidden="1">
      <c r="A956" s="35"/>
      <c r="B956" s="37"/>
      <c r="C956" s="42"/>
      <c r="D956" s="40"/>
      <c r="E956" s="37"/>
      <c r="F956" s="41"/>
    </row>
    <row r="957" spans="1:6" ht="12.5" hidden="1">
      <c r="A957" s="35"/>
      <c r="B957" s="37"/>
      <c r="C957" s="42"/>
      <c r="D957" s="40"/>
      <c r="E957" s="37"/>
      <c r="F957" s="41"/>
    </row>
    <row r="958" spans="1:6" ht="12.5" hidden="1">
      <c r="A958" s="35"/>
      <c r="B958" s="37"/>
      <c r="C958" s="42"/>
      <c r="D958" s="40"/>
      <c r="E958" s="37"/>
      <c r="F958" s="41"/>
    </row>
    <row r="959" spans="1:6" ht="12.5" hidden="1">
      <c r="A959" s="35"/>
      <c r="B959" s="37"/>
      <c r="C959" s="42"/>
      <c r="D959" s="40"/>
      <c r="E959" s="37"/>
      <c r="F959" s="41"/>
    </row>
    <row r="960" spans="1:6" ht="12.5" hidden="1">
      <c r="A960" s="35"/>
      <c r="B960" s="37"/>
      <c r="C960" s="42"/>
      <c r="D960" s="40"/>
      <c r="E960" s="37"/>
      <c r="F960" s="41"/>
    </row>
    <row r="961" spans="1:6" ht="12.5" hidden="1">
      <c r="A961" s="35"/>
      <c r="B961" s="37"/>
      <c r="C961" s="42"/>
      <c r="D961" s="40"/>
      <c r="E961" s="37"/>
      <c r="F961" s="41"/>
    </row>
    <row r="962" spans="1:6" ht="12.5" hidden="1">
      <c r="A962" s="35"/>
      <c r="B962" s="37"/>
      <c r="C962" s="42"/>
      <c r="D962" s="40"/>
      <c r="E962" s="37"/>
      <c r="F962" s="41"/>
    </row>
    <row r="963" spans="1:6" ht="12.5" hidden="1">
      <c r="A963" s="35"/>
      <c r="B963" s="37"/>
      <c r="C963" s="42"/>
      <c r="D963" s="40"/>
      <c r="E963" s="37"/>
      <c r="F963" s="41"/>
    </row>
    <row r="964" spans="1:6" ht="12.5" hidden="1">
      <c r="A964" s="35"/>
      <c r="B964" s="37"/>
      <c r="C964" s="42"/>
      <c r="D964" s="40"/>
      <c r="E964" s="37"/>
      <c r="F964" s="41"/>
    </row>
    <row r="965" spans="1:6" ht="12.5" hidden="1">
      <c r="A965" s="35"/>
      <c r="B965" s="37"/>
      <c r="C965" s="42"/>
      <c r="D965" s="40"/>
      <c r="E965" s="37"/>
      <c r="F965" s="41"/>
    </row>
    <row r="966" spans="1:6" ht="12.5" hidden="1">
      <c r="A966" s="35"/>
      <c r="B966" s="37"/>
      <c r="C966" s="42"/>
      <c r="D966" s="40"/>
      <c r="E966" s="37"/>
      <c r="F966" s="41"/>
    </row>
    <row r="967" spans="1:6" ht="12.5" hidden="1">
      <c r="A967" s="35"/>
      <c r="B967" s="37"/>
      <c r="C967" s="42"/>
      <c r="D967" s="40"/>
      <c r="E967" s="37"/>
      <c r="F967" s="41"/>
    </row>
    <row r="968" spans="1:6" ht="12.5" hidden="1">
      <c r="A968" s="35"/>
      <c r="B968" s="37"/>
      <c r="C968" s="42"/>
      <c r="D968" s="40"/>
      <c r="E968" s="37"/>
      <c r="F968" s="41"/>
    </row>
    <row r="969" spans="1:6" ht="12.5" hidden="1">
      <c r="A969" s="35"/>
      <c r="B969" s="37"/>
      <c r="C969" s="42"/>
      <c r="D969" s="40"/>
      <c r="E969" s="37"/>
      <c r="F969" s="41"/>
    </row>
    <row r="970" spans="1:6" ht="12.5" hidden="1">
      <c r="A970" s="35"/>
      <c r="B970" s="37"/>
      <c r="C970" s="42"/>
      <c r="D970" s="40"/>
      <c r="E970" s="37"/>
      <c r="F970" s="41"/>
    </row>
    <row r="971" spans="1:6" ht="12.5" hidden="1">
      <c r="A971" s="35"/>
      <c r="B971" s="37"/>
      <c r="C971" s="42"/>
      <c r="D971" s="40"/>
      <c r="E971" s="37"/>
      <c r="F971" s="41"/>
    </row>
    <row r="972" spans="1:6" ht="12.5" hidden="1">
      <c r="A972" s="35"/>
      <c r="B972" s="37"/>
      <c r="C972" s="42"/>
      <c r="D972" s="40"/>
      <c r="E972" s="37"/>
      <c r="F972" s="41"/>
    </row>
    <row r="973" spans="1:6" ht="12.5" hidden="1">
      <c r="A973" s="35"/>
      <c r="B973" s="37"/>
      <c r="C973" s="42"/>
      <c r="D973" s="40"/>
      <c r="E973" s="37"/>
      <c r="F973" s="41"/>
    </row>
    <row r="974" spans="1:6" ht="12.5" hidden="1">
      <c r="A974" s="35"/>
      <c r="B974" s="37"/>
      <c r="C974" s="42"/>
      <c r="D974" s="40"/>
      <c r="E974" s="37"/>
      <c r="F974" s="41"/>
    </row>
    <row r="975" spans="1:6" ht="12.5" hidden="1">
      <c r="A975" s="35"/>
      <c r="B975" s="37"/>
      <c r="C975" s="42"/>
      <c r="D975" s="40"/>
      <c r="E975" s="37"/>
      <c r="F975" s="41"/>
    </row>
    <row r="976" spans="1:6" ht="12.5" hidden="1">
      <c r="A976" s="35"/>
      <c r="B976" s="37"/>
      <c r="C976" s="42"/>
      <c r="D976" s="40"/>
      <c r="E976" s="37"/>
      <c r="F976" s="41"/>
    </row>
    <row r="977" spans="1:6" ht="12.5" hidden="1">
      <c r="A977" s="35"/>
      <c r="B977" s="37"/>
      <c r="C977" s="42"/>
      <c r="D977" s="40"/>
      <c r="E977" s="37"/>
      <c r="F977" s="41"/>
    </row>
    <row r="978" spans="1:6" ht="12.5" hidden="1">
      <c r="A978" s="35"/>
      <c r="B978" s="37"/>
      <c r="C978" s="42"/>
      <c r="D978" s="40"/>
      <c r="E978" s="37"/>
      <c r="F978" s="41"/>
    </row>
    <row r="979" spans="1:6" ht="12.5" hidden="1">
      <c r="A979" s="35"/>
      <c r="B979" s="37"/>
      <c r="C979" s="42"/>
      <c r="D979" s="40"/>
      <c r="E979" s="37"/>
      <c r="F979" s="41"/>
    </row>
    <row r="980" spans="1:6" ht="12.5" hidden="1">
      <c r="A980" s="35"/>
      <c r="B980" s="37"/>
      <c r="C980" s="42"/>
      <c r="D980" s="40"/>
      <c r="E980" s="37"/>
      <c r="F980" s="41"/>
    </row>
    <row r="981" spans="1:6" ht="12.5" hidden="1">
      <c r="A981" s="35"/>
      <c r="B981" s="37"/>
      <c r="C981" s="42"/>
      <c r="D981" s="40"/>
      <c r="E981" s="37"/>
      <c r="F981" s="41"/>
    </row>
    <row r="982" spans="1:6" ht="12.5" hidden="1">
      <c r="A982" s="35"/>
      <c r="B982" s="37"/>
      <c r="C982" s="42"/>
      <c r="D982" s="40"/>
      <c r="E982" s="37"/>
      <c r="F982" s="41"/>
    </row>
    <row r="983" spans="1:6" ht="12.5" hidden="1">
      <c r="A983" s="35"/>
      <c r="B983" s="37"/>
      <c r="C983" s="42"/>
      <c r="D983" s="40"/>
      <c r="E983" s="37"/>
      <c r="F983" s="41"/>
    </row>
    <row r="984" spans="1:6" ht="12.5" hidden="1">
      <c r="A984" s="35"/>
      <c r="B984" s="37"/>
      <c r="C984" s="42"/>
      <c r="D984" s="40"/>
      <c r="E984" s="37"/>
      <c r="F984" s="41"/>
    </row>
    <row r="985" spans="1:6" ht="12.5" hidden="1">
      <c r="A985" s="35"/>
      <c r="B985" s="37"/>
      <c r="C985" s="42"/>
      <c r="D985" s="40"/>
      <c r="E985" s="37"/>
      <c r="F985" s="41"/>
    </row>
    <row r="986" spans="1:6" ht="12.5" hidden="1">
      <c r="A986" s="35"/>
      <c r="B986" s="37"/>
      <c r="C986" s="42"/>
      <c r="D986" s="40"/>
      <c r="E986" s="37"/>
      <c r="F986" s="41"/>
    </row>
    <row r="987" spans="1:6" ht="12.5" hidden="1">
      <c r="A987" s="35"/>
      <c r="B987" s="37"/>
      <c r="C987" s="42"/>
      <c r="D987" s="40"/>
      <c r="E987" s="37"/>
      <c r="F987" s="41"/>
    </row>
    <row r="988" spans="1:6" ht="12.5" hidden="1">
      <c r="A988" s="35"/>
      <c r="B988" s="37"/>
      <c r="C988" s="42"/>
      <c r="D988" s="40"/>
      <c r="E988" s="37"/>
      <c r="F988" s="41"/>
    </row>
    <row r="989" spans="1:6" ht="12.5" hidden="1">
      <c r="A989" s="35"/>
      <c r="B989" s="37"/>
      <c r="C989" s="42"/>
      <c r="D989" s="40"/>
      <c r="E989" s="37"/>
      <c r="F989" s="41"/>
    </row>
    <row r="990" spans="1:6" ht="12.5" hidden="1">
      <c r="A990" s="35"/>
      <c r="B990" s="37"/>
      <c r="C990" s="42"/>
      <c r="D990" s="40"/>
      <c r="E990" s="37"/>
      <c r="F990" s="41"/>
    </row>
    <row r="991" spans="1:6" ht="12.5" hidden="1">
      <c r="A991" s="35"/>
      <c r="B991" s="37"/>
      <c r="C991" s="42"/>
      <c r="D991" s="40"/>
      <c r="E991" s="37"/>
      <c r="F991" s="41"/>
    </row>
    <row r="992" spans="1:6" ht="12.5" hidden="1">
      <c r="A992" s="35"/>
      <c r="B992" s="37"/>
      <c r="C992" s="42"/>
      <c r="D992" s="40"/>
      <c r="E992" s="37"/>
      <c r="F992" s="41"/>
    </row>
    <row r="993" spans="1:6" ht="12.5" hidden="1">
      <c r="A993" s="35"/>
      <c r="B993" s="37"/>
      <c r="C993" s="42"/>
      <c r="D993" s="40"/>
      <c r="E993" s="37"/>
      <c r="F993" s="41"/>
    </row>
    <row r="994" spans="1:6" ht="12.5" hidden="1">
      <c r="A994" s="35"/>
      <c r="B994" s="37"/>
      <c r="C994" s="42"/>
      <c r="D994" s="40"/>
      <c r="E994" s="37"/>
      <c r="F994" s="41"/>
    </row>
    <row r="995" spans="1:6" ht="12.5" hidden="1">
      <c r="A995" s="35"/>
      <c r="B995" s="37"/>
      <c r="C995" s="42"/>
      <c r="D995" s="40"/>
      <c r="E995" s="37"/>
      <c r="F995" s="41"/>
    </row>
    <row r="996" spans="1:6" ht="12.5" hidden="1">
      <c r="A996" s="35"/>
      <c r="B996" s="37"/>
      <c r="C996" s="42"/>
      <c r="D996" s="40"/>
      <c r="E996" s="37"/>
      <c r="F996" s="41"/>
    </row>
    <row r="997" spans="1:6" ht="12.5" hidden="1">
      <c r="A997" s="35"/>
      <c r="B997" s="37"/>
      <c r="C997" s="42"/>
      <c r="D997" s="40"/>
      <c r="E997" s="37"/>
      <c r="F997" s="41"/>
    </row>
    <row r="998" spans="1:6" ht="12.5" hidden="1">
      <c r="A998" s="35"/>
      <c r="B998" s="37"/>
      <c r="C998" s="42"/>
      <c r="D998" s="40"/>
      <c r="E998" s="37"/>
      <c r="F998" s="41"/>
    </row>
    <row r="999" spans="1:6" ht="12.5" hidden="1">
      <c r="A999" s="35"/>
      <c r="B999" s="37"/>
      <c r="C999" s="42"/>
      <c r="D999" s="40"/>
      <c r="E999" s="37"/>
      <c r="F999" s="41"/>
    </row>
    <row r="1000" spans="1:6" ht="12.5" hidden="1">
      <c r="A1000" s="35"/>
      <c r="B1000" s="37"/>
      <c r="C1000" s="42"/>
      <c r="D1000" s="40"/>
      <c r="E1000" s="37"/>
      <c r="F1000" s="41"/>
    </row>
    <row r="1001" spans="1:6" ht="12.5" hidden="1">
      <c r="A1001" s="35"/>
      <c r="B1001" s="37"/>
      <c r="C1001" s="42"/>
      <c r="D1001" s="40"/>
      <c r="E1001" s="37"/>
      <c r="F1001" s="41"/>
    </row>
    <row r="1002" spans="1:6" ht="12.5" hidden="1">
      <c r="A1002" s="35"/>
      <c r="B1002" s="37"/>
      <c r="C1002" s="42"/>
      <c r="D1002" s="40"/>
      <c r="E1002" s="37"/>
      <c r="F1002" s="41"/>
    </row>
  </sheetData>
  <mergeCells count="4">
    <mergeCell ref="A1:B1"/>
    <mergeCell ref="C1:D1"/>
    <mergeCell ref="D245:E247"/>
    <mergeCell ref="D248:E250"/>
  </mergeCells>
  <conditionalFormatting sqref="B2:B250">
    <cfRule type="containsText" dxfId="8" priority="1" operator="containsText" text="High">
      <formula>NOT(ISERROR(SEARCH(("High"),(B2))))</formula>
    </cfRule>
    <cfRule type="beginsWith" dxfId="7" priority="2" operator="beginsWith" text="Medium">
      <formula>LEFT((B2),LEN("Medium"))=("Medium")</formula>
    </cfRule>
    <cfRule type="containsText" dxfId="6" priority="3" operator="containsText" text="Low">
      <formula>NOT(ISERROR(SEARCH(("Low"),(B2))))</formula>
    </cfRule>
  </conditionalFormatting>
  <dataValidations count="1">
    <dataValidation type="list" allowBlank="1" showErrorMessage="1" sqref="C1" xr:uid="{00000000-0002-0000-0200-000000000000}">
      <formula1>$F$1:$F$40</formula1>
    </dataValidation>
  </dataValidations>
  <hyperlinks>
    <hyperlink ref="C3" r:id="rId1" display="http://agentgpt.reworkd.ai/" xr:uid="{00000000-0004-0000-0200-000000000000}"/>
    <hyperlink ref="C4" r:id="rId2" display="http://platform.archesai.com/" xr:uid="{00000000-0004-0000-0200-000001000000}"/>
    <hyperlink ref="C5" r:id="rId3" display="https://gemini.google.com/" xr:uid="{00000000-0004-0000-0200-000002000000}"/>
    <hyperlink ref="C6" r:id="rId4" display="http://certainly.io/" xr:uid="{00000000-0004-0000-0200-000003000000}"/>
    <hyperlink ref="C7" r:id="rId5" display="http://beta.character.ai/" xr:uid="{00000000-0004-0000-0200-000004000000}"/>
    <hyperlink ref="C8" r:id="rId6" display="http://chat.openai.com/" xr:uid="{00000000-0004-0000-0200-000005000000}"/>
    <hyperlink ref="C9" r:id="rId7" display="http://chatgpt4google.com/" xr:uid="{00000000-0004-0000-0200-000006000000}"/>
    <hyperlink ref="C10" r:id="rId8" display="http://chatgptwriter.ai/" xr:uid="{00000000-0004-0000-0200-000007000000}"/>
    <hyperlink ref="C11" r:id="rId9" display="http://usecontext.io/" xr:uid="{00000000-0004-0000-0200-000008000000}"/>
    <hyperlink ref="C12" r:id="rId10" display="http://customgpt.ai/" xr:uid="{00000000-0004-0000-0200-000009000000}"/>
    <hyperlink ref="C13" r:id="rId11" display="http://docuchat.io/" xr:uid="{00000000-0004-0000-0200-00000A000000}"/>
    <hyperlink ref="C14" r:id="rId12" display="https://www.genei.io/" xr:uid="{00000000-0004-0000-0200-00000B000000}"/>
    <hyperlink ref="C15" r:id="rId13" display="https://www.gong.io/" xr:uid="{00000000-0004-0000-0200-00000C000000}"/>
    <hyperlink ref="C16" r:id="rId14" display="http://huggingface.co/" xr:uid="{00000000-0004-0000-0200-00000D000000}"/>
    <hyperlink ref="C17" r:id="rId15" display="http://idomoo.com/" xr:uid="{00000000-0004-0000-0200-00000E000000}"/>
    <hyperlink ref="C18" r:id="rId16" display="http://langotalk.org/" xr:uid="{00000000-0004-0000-0200-00000F000000}"/>
    <hyperlink ref="C19" r:id="rId17" display="http://inworld.ai/" xr:uid="{00000000-0004-0000-0200-000010000000}"/>
    <hyperlink ref="C20" r:id="rId18" display="https://www.bing.com/?/ai" xr:uid="{00000000-0004-0000-0200-000011000000}"/>
    <hyperlink ref="C21" r:id="rId19" display="http://perplexity.ai/" xr:uid="{00000000-0004-0000-0200-000012000000}"/>
    <hyperlink ref="C22" r:id="rId20" display="http://readyplayer.me/" xr:uid="{00000000-0004-0000-0200-000013000000}"/>
    <hyperlink ref="C23" r:id="rId21" display="http://replika.com/" xr:uid="{00000000-0004-0000-0200-000014000000}"/>
    <hyperlink ref="C24" r:id="rId22" display="http://taskade.com/generate" xr:uid="{00000000-0004-0000-0200-000015000000}"/>
    <hyperlink ref="A252" r:id="rId23" display="http://adcreative.ai/" xr:uid="{00000000-0004-0000-0200-000016000000}"/>
    <hyperlink ref="C252" r:id="rId24" display="http://adcreative.ai/" xr:uid="{00000000-0004-0000-0200-000017000000}"/>
    <hyperlink ref="C253" r:id="rId25" display="http://adept.ai/" xr:uid="{00000000-0004-0000-0200-000018000000}"/>
    <hyperlink ref="C254" r:id="rId26" display="http://adext.ai/" xr:uid="{00000000-0004-0000-0200-000019000000}"/>
    <hyperlink ref="C255" r:id="rId27" display="http://podcast.adobe.com/enhance" xr:uid="{00000000-0004-0000-0200-00001A000000}"/>
    <hyperlink ref="C256" r:id="rId28" display="http://podcast.adobe.com/" xr:uid="{00000000-0004-0000-0200-00001B000000}"/>
    <hyperlink ref="C257" r:id="rId29" display="http://agentgpt.reworkd.ai/" xr:uid="{00000000-0004-0000-0200-00001C000000}"/>
    <hyperlink ref="C258" r:id="rId30" display="https://tools.automator.ai/" xr:uid="{00000000-0004-0000-0200-00001D000000}"/>
    <hyperlink ref="C259" r:id="rId31" display="http://portret.ai/" xr:uid="{00000000-0004-0000-0200-00001E000000}"/>
    <hyperlink ref="C260" r:id="rId32" display="http://aiscreenwriter.com/" xr:uid="{00000000-0004-0000-0200-00001F000000}"/>
    <hyperlink ref="C261" r:id="rId33" display="http://ailabtools.com/" xr:uid="{00000000-0004-0000-0200-000020000000}"/>
    <hyperlink ref="C262" r:id="rId34" display="http://aimi.fm/" xr:uid="{00000000-0004-0000-0200-000021000000}"/>
    <hyperlink ref="C264" r:id="rId35" display="http://aitax.com/" xr:uid="{00000000-0004-0000-0200-000022000000}"/>
    <hyperlink ref="C265" r:id="rId36" display="http://aiva.ai/" xr:uid="{00000000-0004-0000-0200-000023000000}"/>
    <hyperlink ref="C266" r:id="rId37" display="http://alethea.ai/" xr:uid="{00000000-0004-0000-0200-000024000000}"/>
    <hyperlink ref="C267" r:id="rId38" display="http://altered.ai/" xr:uid="{00000000-0004-0000-0200-000025000000}"/>
    <hyperlink ref="C268" r:id="rId39" display="http://amadeuscode.com/app/en" xr:uid="{00000000-0004-0000-0200-000026000000}"/>
    <hyperlink ref="C269" r:id="rId40" display="http://aws.amazon.com/codewhisperer" xr:uid="{00000000-0004-0000-0200-000027000000}"/>
    <hyperlink ref="C271" r:id="rId41" display="http://anyword.com/" xr:uid="{00000000-0004-0000-0200-000028000000}"/>
    <hyperlink ref="A272" r:id="rId42" display="http://apollo.io/" xr:uid="{00000000-0004-0000-0200-000029000000}"/>
    <hyperlink ref="C272" r:id="rId43" display="http://apollo.io/" xr:uid="{00000000-0004-0000-0200-00002A000000}"/>
    <hyperlink ref="C273" r:id="rId44" display="http://platform.archesai.com/" xr:uid="{00000000-0004-0000-0200-00002B000000}"/>
    <hyperlink ref="C274" r:id="rId45" display="http://artbreeder.com/" xr:uid="{00000000-0004-0000-0200-00002C000000}"/>
    <hyperlink ref="C275" r:id="rId46" display="http://assemblyai.com/" xr:uid="{00000000-0004-0000-0200-00002D000000}"/>
    <hyperlink ref="C276" r:id="rId47" display="http://audiostack.ai/" xr:uid="{00000000-0004-0000-0200-00002E000000}"/>
    <hyperlink ref="C277" r:id="rId48" display="http://auphonic.com/" xr:uid="{00000000-0004-0000-0200-00002F000000}"/>
    <hyperlink ref="A278" r:id="rId49" display="http://autoenhance.ai/" xr:uid="{00000000-0004-0000-0200-000030000000}"/>
    <hyperlink ref="C278" r:id="rId50" display="http://autoenhance.ai/" xr:uid="{00000000-0004-0000-0200-000031000000}"/>
    <hyperlink ref="C279" r:id="rId51" display="http://autopod.fm/" xr:uid="{00000000-0004-0000-0200-000032000000}"/>
    <hyperlink ref="C280" r:id="rId52" display="http://avanz.ai/" xr:uid="{00000000-0004-0000-0200-000033000000}"/>
    <hyperlink ref="A281" r:id="rId53" display="http://axiom.ai/" xr:uid="{00000000-0004-0000-0200-000034000000}"/>
    <hyperlink ref="C281" r:id="rId54" display="http://axiom.ai/" xr:uid="{00000000-0004-0000-0200-000035000000}"/>
    <hyperlink ref="C282" r:id="rId55" display="https://gemini.google.com/" xr:uid="{00000000-0004-0000-0200-000036000000}"/>
    <hyperlink ref="C283" r:id="rId56" display="http://beatoven.ai/" xr:uid="{00000000-0004-0000-0200-000037000000}"/>
    <hyperlink ref="C284" r:id="rId57" display="http://beautiful.ai/" xr:uid="{00000000-0004-0000-0200-000038000000}"/>
    <hyperlink ref="C285" r:id="rId58" display="http://useblackbox.io/" xr:uid="{00000000-0004-0000-0200-000039000000}"/>
    <hyperlink ref="C286" r:id="rId59" display="http://boomy.com/" xr:uid="{00000000-0004-0000-0200-00003A000000}"/>
    <hyperlink ref="C287" r:id="rId60" display="http://brancher.ai/" xr:uid="{00000000-0004-0000-0200-00003B000000}"/>
    <hyperlink ref="C288" r:id="rId61" display="http://canva.com/magic-write" xr:uid="{00000000-0004-0000-0200-00003C000000}"/>
    <hyperlink ref="C289" r:id="rId62" display="http://cascadeur.com/" xr:uid="{00000000-0004-0000-0200-00003D000000}"/>
    <hyperlink ref="C290" r:id="rId63" display="http://certainly.io/" xr:uid="{00000000-0004-0000-0200-00003E000000}"/>
    <hyperlink ref="C292" r:id="rId64" display="http://beta.character.ai/" xr:uid="{00000000-0004-0000-0200-00003F000000}"/>
    <hyperlink ref="C293" r:id="rId65" display="http://chat.openai.com/" xr:uid="{00000000-0004-0000-0200-000040000000}"/>
    <hyperlink ref="C294" r:id="rId66" display="http://chatgpt4google.com/" xr:uid="{00000000-0004-0000-0200-000041000000}"/>
    <hyperlink ref="C295" r:id="rId67" display="http://chatgptwriter.ai/" xr:uid="{00000000-0004-0000-0200-000042000000}"/>
    <hyperlink ref="C296" r:id="rId68" display="https://demo.thecheckerai.com/" xr:uid="{00000000-0004-0000-0200-000043000000}"/>
    <hyperlink ref="A297" r:id="rId69" display="http://chorus.io/" xr:uid="{00000000-0004-0000-0200-000044000000}"/>
    <hyperlink ref="C297" r:id="rId70" display="http://zoominfo.com/products/chorus?ch_source=chorus" xr:uid="{00000000-0004-0000-0200-000045000000}"/>
    <hyperlink ref="C298" r:id="rId71" display="http://cleanvoice.ai/" xr:uid="{00000000-0004-0000-0200-000046000000}"/>
    <hyperlink ref="A299" r:id="rId72" display="http://codenull.ai/" xr:uid="{00000000-0004-0000-0200-000047000000}"/>
    <hyperlink ref="C299" r:id="rId73" display="https://codenull.ai/" xr:uid="{00000000-0004-0000-0200-000048000000}"/>
    <hyperlink ref="A300" r:id="rId74" display="http://compose.ai/" xr:uid="{00000000-0004-0000-0200-000049000000}"/>
    <hyperlink ref="C300" r:id="rId75" display="http://compose.ai/" xr:uid="{00000000-0004-0000-0200-00004A000000}"/>
    <hyperlink ref="C301" r:id="rId76" display="http://usecontext.io/" xr:uid="{00000000-0004-0000-0200-00004B000000}"/>
    <hyperlink ref="C302" r:id="rId77" display="http://figma.com/community/plugin/1184099018479632867/Contentinator" xr:uid="{00000000-0004-0000-0200-00004C000000}"/>
    <hyperlink ref="C303" r:id="rId78" display="http://copy.ai/" xr:uid="{00000000-0004-0000-0200-00004D000000}"/>
    <hyperlink ref="A304" r:id="rId79" display="http://copy.ai/" xr:uid="{00000000-0004-0000-0200-00004E000000}"/>
    <hyperlink ref="C304" r:id="rId80" display="http://copy.ai/" xr:uid="{00000000-0004-0000-0200-00004F000000}"/>
    <hyperlink ref="C305" r:id="rId81" display="http://copysmith.ai/" xr:uid="{00000000-0004-0000-0200-000050000000}"/>
    <hyperlink ref="C306" r:id="rId82" location="features" display="http://coqui.ai/ - features" xr:uid="{00000000-0004-0000-0200-000051000000}"/>
    <hyperlink ref="C307" r:id="rId83" display="http://correcto.es/" xr:uid="{00000000-0004-0000-0200-000052000000}"/>
    <hyperlink ref="C308" r:id="rId84" display="http://craiyon.com/" xr:uid="{00000000-0004-0000-0200-000053000000}"/>
    <hyperlink ref="C309" r:id="rId85" display="http://cresta.com/" xr:uid="{00000000-0004-0000-0200-000054000000}"/>
    <hyperlink ref="C310" r:id="rId86" display="http://customgpt.ai/" xr:uid="{00000000-0004-0000-0200-000055000000}"/>
    <hyperlink ref="C311" r:id="rId87" display="https://labs.openai.com/" xr:uid="{00000000-0004-0000-0200-000056000000}"/>
    <hyperlink ref="C312" r:id="rId88" display="http://ddevi.com/" xr:uid="{00000000-0004-0000-0200-000057000000}"/>
    <hyperlink ref="C313" r:id="rId89" display="http://deciphr.ai/" xr:uid="{00000000-0004-0000-0200-000058000000}"/>
    <hyperlink ref="C314" r:id="rId90" display="https://deepai.org/" xr:uid="{00000000-0004-0000-0200-000059000000}"/>
    <hyperlink ref="C315" r:id="rId91" display="http://deepdreamgenerator.com/" xr:uid="{00000000-0004-0000-0200-00005A000000}"/>
    <hyperlink ref="C316" r:id="rId92" display="http://deepai.org/" xr:uid="{00000000-0004-0000-0200-00005B000000}"/>
    <hyperlink ref="C317" r:id="rId93" display="http://deepl.com/translator" xr:uid="{00000000-0004-0000-0200-00005C000000}"/>
    <hyperlink ref="C319" r:id="rId94" display="http://descript.com/overdub" xr:uid="{00000000-0004-0000-0200-00005D000000}"/>
    <hyperlink ref="C320" r:id="rId95" display="http://digitalfirst.ai/" xr:uid="{00000000-0004-0000-0200-00005E000000}"/>
    <hyperlink ref="C321" r:id="rId96" display="http://docuchat.io/" xr:uid="{00000000-0004-0000-0200-00005F000000}"/>
    <hyperlink ref="C322" r:id="rId97" display="http://donotpay.com/" xr:uid="{00000000-0004-0000-0200-000060000000}"/>
    <hyperlink ref="C323" r:id="rId98" display="http://dreamhouseai.com/" xr:uid="{00000000-0004-0000-0200-000061000000}"/>
    <hyperlink ref="C324" r:id="rId99" display="http://easy-peasy.ai/" xr:uid="{00000000-0004-0000-0200-000062000000}"/>
    <hyperlink ref="C325" r:id="rId100" display="https://eightfold.ai/" xr:uid="{00000000-0004-0000-0200-000063000000}"/>
    <hyperlink ref="C326" r:id="rId101" display="http://eilla.ai/" xr:uid="{00000000-0004-0000-0200-000064000000}"/>
    <hyperlink ref="C327" r:id="rId102" display="http://elai.io/" xr:uid="{00000000-0004-0000-0200-000065000000}"/>
    <hyperlink ref="C328" r:id="rId103" display="https://elicit.com/" xr:uid="{00000000-0004-0000-0200-000066000000}"/>
    <hyperlink ref="C329" r:id="rId104" display="http://evokemusic.ai/" xr:uid="{00000000-0004-0000-0200-000067000000}"/>
    <hyperlink ref="A330" r:id="rId105" display="http://fastoutreach.ai/" xr:uid="{00000000-0004-0000-0200-000068000000}"/>
    <hyperlink ref="C330" r:id="rId106" display="http://fastoutreach.ai/" xr:uid="{00000000-0004-0000-0200-000069000000}"/>
    <hyperlink ref="C332" r:id="rId107" display="http://filmora.wondershare.net/" xr:uid="{00000000-0004-0000-0200-00006A000000}"/>
    <hyperlink ref="C333" r:id="rId108" display="http://fireflies.ai/" xr:uid="{00000000-0004-0000-0200-00006B000000}"/>
    <hyperlink ref="C334" r:id="rId109" display="http://flexclip.com/" xr:uid="{00000000-0004-0000-0200-00006C000000}"/>
    <hyperlink ref="C335" r:id="rId110" display="http://flowgpt.com/" xr:uid="{00000000-0004-0000-0200-00006D000000}"/>
    <hyperlink ref="C336" r:id="rId111" display="http://contentatscale.ai/ai-content-detector" xr:uid="{00000000-0004-0000-0200-00006E000000}"/>
    <hyperlink ref="C337" r:id="rId112" display="https://www.genei.io/" xr:uid="{00000000-0004-0000-0200-00006F000000}"/>
    <hyperlink ref="C338" r:id="rId113" display="http://glean.ai/" xr:uid="{00000000-0004-0000-0200-000070000000}"/>
    <hyperlink ref="C339" r:id="rId114" display="https://www.gong.io/" xr:uid="{00000000-0004-0000-0200-000071000000}"/>
    <hyperlink ref="C340" r:id="rId115" display="http://grammarly.com/" xr:uid="{00000000-0004-0000-0200-000072000000}"/>
    <hyperlink ref="C341" r:id="rId116" display="http://gretel.ai/" xr:uid="{00000000-0004-0000-0200-000073000000}"/>
    <hyperlink ref="C342" r:id="rId117" display="http://heygen.com/" xr:uid="{00000000-0004-0000-0200-000074000000}"/>
    <hyperlink ref="C343" r:id="rId118" display="http://huggingface.co/" xr:uid="{00000000-0004-0000-0200-000075000000}"/>
    <hyperlink ref="A344" r:id="rId119" display="http://humata.ai/" xr:uid="{00000000-0004-0000-0200-000076000000}"/>
    <hyperlink ref="C344" r:id="rId120" display="http://humata.ai/" xr:uid="{00000000-0004-0000-0200-000077000000}"/>
    <hyperlink ref="C345" r:id="rId121" display="http://hypotenuse.ai/" xr:uid="{00000000-0004-0000-0200-000078000000}"/>
    <hyperlink ref="C346" r:id="rId122" display="http://idomoo.com/" xr:uid="{00000000-0004-0000-0200-000079000000}"/>
    <hyperlink ref="C347" r:id="rId123" display="http://imagen-ai.com/" xr:uid="{00000000-0004-0000-0200-00007A000000}"/>
    <hyperlink ref="A348" r:id="rId124" display="http://instantly.ai/" xr:uid="{00000000-0004-0000-0200-00007B000000}"/>
    <hyperlink ref="C348" r:id="rId125" display="http://instantly.ai/" xr:uid="{00000000-0004-0000-0200-00007C000000}"/>
    <hyperlink ref="C349" r:id="rId126" display="http://inworld.ai/" xr:uid="{00000000-0004-0000-0200-00007D000000}"/>
    <hyperlink ref="C350" r:id="rId127" display="https://ironcladapp.com/" xr:uid="{00000000-0004-0000-0200-00007E000000}"/>
    <hyperlink ref="C351" r:id="rId128" display="http://jasper.ai/" xr:uid="{00000000-0004-0000-0200-00007F000000}"/>
    <hyperlink ref="C352" r:id="rId129" display="http://kaiber.ai/" xr:uid="{00000000-0004-0000-0200-000080000000}"/>
    <hyperlink ref="C353" r:id="rId130" display="http://krisp.ai/" xr:uid="{00000000-0004-0000-0200-000081000000}"/>
    <hyperlink ref="C354" r:id="rId131" display="http://langotalk.org/" xr:uid="{00000000-0004-0000-0200-000082000000}"/>
    <hyperlink ref="C355" r:id="rId132" display="http://lavender.ai/" xr:uid="{00000000-0004-0000-0200-000083000000}"/>
    <hyperlink ref="C356" r:id="rId133" display="http://prisma-ai.com/" xr:uid="{00000000-0004-0000-0200-000084000000}"/>
    <hyperlink ref="C357" r:id="rId134" display="http://leonardo.ai/" xr:uid="{00000000-0004-0000-0200-000085000000}"/>
    <hyperlink ref="C358" r:id="rId135" display="http://letsenhance.io/" xr:uid="{00000000-0004-0000-0200-000086000000}"/>
    <hyperlink ref="C359" r:id="rId136" display="http://listnr.ai/" xr:uid="{00000000-0004-0000-0200-000087000000}"/>
    <hyperlink ref="C360" r:id="rId137" display="http://livereacting.com/" xr:uid="{00000000-0004-0000-0200-000088000000}"/>
    <hyperlink ref="C361" r:id="rId138" display="http://inworld.ai/" xr:uid="{00000000-0004-0000-0200-000089000000}"/>
    <hyperlink ref="C362" r:id="rId139" display="http://logoai.com/" xr:uid="{00000000-0004-0000-0200-00008A000000}"/>
    <hyperlink ref="C363" r:id="rId140" display="http://looka.com/" xr:uid="{00000000-0004-0000-0200-00008B000000}"/>
    <hyperlink ref="C364" r:id="rId141" display="http://lovo.ai/" xr:uid="{00000000-0004-0000-0200-00008C000000}"/>
    <hyperlink ref="C365" r:id="rId142" display="http://lumen5.com/" xr:uid="{00000000-0004-0000-0200-00008D000000}"/>
    <hyperlink ref="C366" r:id="rId143" display="https://luna.ai/" xr:uid="{00000000-0004-0000-0200-00008E000000}"/>
    <hyperlink ref="C367" r:id="rId144" display="http://lyne.ai/" xr:uid="{00000000-0004-0000-0200-00008F000000}"/>
    <hyperlink ref="C368" r:id="rId145" display="http://madgicx.com/" xr:uid="{00000000-0004-0000-0200-000090000000}"/>
    <hyperlink ref="C369" r:id="rId146" display="http://makelogoai.com/" xr:uid="{00000000-0004-0000-0200-000091000000}"/>
    <hyperlink ref="C370" r:id="rId147" display="http://markcopy.ai/" xr:uid="{00000000-0004-0000-0200-000092000000}"/>
    <hyperlink ref="C371" r:id="rId148" display="https://hey.marketingblocks.ai/" xr:uid="{00000000-0004-0000-0200-000093000000}"/>
    <hyperlink ref="C372" r:id="rId149" display="http://trymaverick.com/" xr:uid="{00000000-0004-0000-0200-000094000000}"/>
    <hyperlink ref="C373" r:id="rId150" display="http://meetrecord.com/" xr:uid="{00000000-0004-0000-0200-000095000000}"/>
    <hyperlink ref="C374" r:id="rId151" display="https://www.bing.com/?/ai" xr:uid="{00000000-0004-0000-0200-000096000000}"/>
    <hyperlink ref="C375" r:id="rId152" display="http://midjourney.com/" xr:uid="{00000000-0004-0000-0200-000097000000}"/>
    <hyperlink ref="C376" r:id="rId153" display="http://mindgrasp.ai/" xr:uid="{00000000-0004-0000-0200-000098000000}"/>
    <hyperlink ref="C377" r:id="rId154" display="http://mirageml.com/" xr:uid="{00000000-0004-0000-0200-000099000000}"/>
    <hyperlink ref="C379" r:id="rId155" display="http://mostly.ai/" xr:uid="{00000000-0004-0000-0200-00009A000000}"/>
    <hyperlink ref="C380" r:id="rId156" display="http://usemotion.com/" xr:uid="{00000000-0004-0000-0200-00009B000000}"/>
    <hyperlink ref="C381" r:id="rId157" display="http://move.ai/" xr:uid="{00000000-0004-0000-0200-00009C000000}"/>
    <hyperlink ref="C382" r:id="rId158" display="http://mubert.com/" xr:uid="{00000000-0004-0000-0200-00009D000000}"/>
    <hyperlink ref="C383" r:id="rId159" display="http://murf.ai/" xr:uid="{00000000-0004-0000-0200-00009E000000}"/>
    <hyperlink ref="C384" r:id="rId160" display="http://openai.com/blog/musenet" xr:uid="{00000000-0004-0000-0200-00009F000000}"/>
    <hyperlink ref="C385" r:id="rId161" display="http://musi-co.com/listen" xr:uid="{00000000-0004-0000-0200-0000A0000000}"/>
    <hyperlink ref="C386" r:id="rId162" display="http://musixmatch.com/" xr:uid="{00000000-0004-0000-0200-0000A1000000}"/>
    <hyperlink ref="C387" r:id="rId163" display="http://mutable.ai/" xr:uid="{00000000-0004-0000-0200-0000A2000000}"/>
    <hyperlink ref="C388" r:id="rId164" display="https://www.myko.ai/" xr:uid="{00000000-0004-0000-0200-0000A3000000}"/>
    <hyperlink ref="C389" r:id="rId165" display="http://namelix.com/" xr:uid="{00000000-0004-0000-0200-0000A4000000}"/>
    <hyperlink ref="C390" r:id="rId166" display="http://naturalreaders.com/online/" xr:uid="{00000000-0004-0000-0200-0000A5000000}"/>
    <hyperlink ref="C391" r:id="rId167" display="http://wonsulting.com/networkai" xr:uid="{00000000-0004-0000-0200-0000A6000000}"/>
    <hyperlink ref="C393" r:id="rId168" display="http://neuroflash.com/" xr:uid="{00000000-0004-0000-0200-0000A7000000}"/>
    <hyperlink ref="C395" r:id="rId169" display="http://notably.ai/" xr:uid="{00000000-0004-0000-0200-0000A8000000}"/>
    <hyperlink ref="C396" r:id="rId170" display="https://www.notion.so/" xr:uid="{00000000-0004-0000-0200-0000A9000000}"/>
    <hyperlink ref="C397" r:id="rId171" display="http://novelai.net/" xr:uid="{00000000-0004-0000-0200-0000AA000000}"/>
    <hyperlink ref="C398" r:id="rId172" display="https://www.nvidia.com/en-us/omniverse/" xr:uid="{00000000-0004-0000-0200-0000AB000000}"/>
    <hyperlink ref="C399" r:id="rId173" display="http://chat.openai.com/" xr:uid="{00000000-0004-0000-0200-0000AC000000}"/>
    <hyperlink ref="C400" r:id="rId174" display="http://originality.ai/" xr:uid="{00000000-0004-0000-0200-0000AD000000}"/>
    <hyperlink ref="A401" r:id="rId175" display="http://originality.ai/" xr:uid="{00000000-0004-0000-0200-0000AE000000}"/>
    <hyperlink ref="C401" r:id="rId176" display="http://originality.ai/" xr:uid="{00000000-0004-0000-0200-0000AF000000}"/>
    <hyperlink ref="A402" r:id="rId177" display="http://otter.ai/" xr:uid="{00000000-0004-0000-0200-0000B0000000}"/>
    <hyperlink ref="C402" r:id="rId178" display="http://otter.ai/" xr:uid="{00000000-0004-0000-0200-0000B1000000}"/>
    <hyperlink ref="C403" r:id="rId179" display="http://papercup.com/" xr:uid="{00000000-0004-0000-0200-0000B2000000}"/>
    <hyperlink ref="C404" r:id="rId180" display="http://pdfmonkey.io/" xr:uid="{00000000-0004-0000-0200-0000B3000000}"/>
    <hyperlink ref="C405" r:id="rId181" display="http://perplexity.ai/" xr:uid="{00000000-0004-0000-0200-0000B4000000}"/>
    <hyperlink ref="C406" r:id="rId182" display="http://phind.com/" xr:uid="{00000000-0004-0000-0200-0000B5000000}"/>
    <hyperlink ref="C407" r:id="rId183" display="http://photoroom.com/" xr:uid="{00000000-0004-0000-0200-0000B6000000}"/>
    <hyperlink ref="C408" r:id="rId184" display="http://pi.ai/talk" xr:uid="{00000000-0004-0000-0200-0000B7000000}"/>
    <hyperlink ref="C409" r:id="rId185" display="http://pictory.ai/" xr:uid="{00000000-0004-0000-0200-0000B8000000}"/>
    <hyperlink ref="C411" r:id="rId186" display="http://podcastle.ai/" xr:uid="{00000000-0004-0000-0200-0000B9000000}"/>
    <hyperlink ref="C412" r:id="rId187" display="http://poe.com/" xr:uid="{00000000-0004-0000-0200-0000BA000000}"/>
    <hyperlink ref="C413" r:id="rId188" display="http://poised.com/" xr:uid="{00000000-0004-0000-0200-0000BB000000}"/>
    <hyperlink ref="A414" r:id="rId189" display="http://predis.ai/" xr:uid="{00000000-0004-0000-0200-0000BC000000}"/>
    <hyperlink ref="C414" r:id="rId190" display="http://predis.ai/" xr:uid="{00000000-0004-0000-0200-0000BD000000}"/>
    <hyperlink ref="C415" r:id="rId191" display="http://prisma-ai.com/" xr:uid="{00000000-0004-0000-0200-0000BE000000}"/>
    <hyperlink ref="A416" r:id="rId192" display="http://profilepicture.ai/" xr:uid="{00000000-0004-0000-0200-0000BF000000}"/>
    <hyperlink ref="C416" r:id="rId193" display="http://profilepicture.ai/" xr:uid="{00000000-0004-0000-0200-0000C0000000}"/>
    <hyperlink ref="C417" r:id="rId194" display="http://promptomania.com/" xr:uid="{00000000-0004-0000-0200-0000C1000000}"/>
    <hyperlink ref="C418" r:id="rId195" display="http://promptstacks.com/" xr:uid="{00000000-0004-0000-0200-0000C2000000}"/>
    <hyperlink ref="C419" r:id="rId196" display="http://try.magictools.ai/" xr:uid="{00000000-0004-0000-0200-0000C3000000}"/>
    <hyperlink ref="C421" r:id="rId197" display="http://quickchat.ai/" xr:uid="{00000000-0004-0000-0200-0000C4000000}"/>
    <hyperlink ref="C422" r:id="rId198" display="http://quillbot.com/" xr:uid="{00000000-0004-0000-0200-0000C5000000}"/>
    <hyperlink ref="C423" r:id="rId199" display="http://rawshorts.com/" xr:uid="{00000000-0004-0000-0200-0000C6000000}"/>
    <hyperlink ref="C424" r:id="rId200" display="http://readyplayer.me/" xr:uid="{00000000-0004-0000-0200-0000C7000000}"/>
    <hyperlink ref="A425" r:id="rId201" display="http://reclaim.ai/" xr:uid="{00000000-0004-0000-0200-0000C8000000}"/>
    <hyperlink ref="C425" r:id="rId202" display="http://reclaim.ai/" xr:uid="{00000000-0004-0000-0200-0000C9000000}"/>
    <hyperlink ref="C426" r:id="rId203" display="http://remesh.ai/" xr:uid="{00000000-0004-0000-0200-0000CA000000}"/>
    <hyperlink ref="C427" r:id="rId204" display="http://rephrase.ai/" xr:uid="{00000000-0004-0000-0200-0000CB000000}"/>
    <hyperlink ref="C428" r:id="rId205" display="http://rephrasee.com/" xr:uid="{00000000-0004-0000-0200-0000CC000000}"/>
    <hyperlink ref="C429" r:id="rId206" display="http://replicastudios.com/" xr:uid="{00000000-0004-0000-0200-0000CD000000}"/>
    <hyperlink ref="C430" r:id="rId207" display="http://replicate.com/" xr:uid="{00000000-0004-0000-0200-0000CE000000}"/>
    <hyperlink ref="C431" r:id="rId208" display="http://replika.com/" xr:uid="{00000000-0004-0000-0200-0000CF000000}"/>
    <hyperlink ref="C432" r:id="rId209" display="http://replit.com/site/ghostwriter" xr:uid="{00000000-0004-0000-0200-0000D0000000}"/>
    <hyperlink ref="A433" r:id="rId210" display="http://reply.io/" xr:uid="{00000000-0004-0000-0200-0000D1000000}"/>
    <hyperlink ref="C433" r:id="rId211" display="http://reply.io/" xr:uid="{00000000-0004-0000-0200-0000D2000000}"/>
    <hyperlink ref="A434" r:id="rId212" display="http://repurpose.io/" xr:uid="{00000000-0004-0000-0200-0000D3000000}"/>
    <hyperlink ref="C434" r:id="rId213" display="http://repurpose.io/" xr:uid="{00000000-0004-0000-0200-0000D4000000}"/>
    <hyperlink ref="C435" r:id="rId214" display="http://resemble.ai/" xr:uid="{00000000-0004-0000-0200-0000D5000000}"/>
    <hyperlink ref="C436" r:id="rId215" display="http://resemble.ai/" xr:uid="{00000000-0004-0000-0200-0000D6000000}"/>
    <hyperlink ref="C437" r:id="rId216" display="http://roamaround.io/" xr:uid="{00000000-0004-0000-0200-0000D7000000}"/>
    <hyperlink ref="C438" r:id="rId217" display="http://rokoko.com/" xr:uid="{00000000-0004-0000-0200-0000D8000000}"/>
    <hyperlink ref="C439" r:id="rId218" display="http://runwayml.com/" xr:uid="{00000000-0004-0000-0200-0000D9000000}"/>
    <hyperlink ref="C440" r:id="rId219" display="http://runwayml.com/" xr:uid="{00000000-0004-0000-0200-0000DA000000}"/>
    <hyperlink ref="C441" r:id="rId220" display="http://rytr.me/" xr:uid="{00000000-0004-0000-0200-0000DB000000}"/>
    <hyperlink ref="C442" r:id="rId221" display="http://scholarcy.com/" xr:uid="{00000000-0004-0000-0200-0000DC000000}"/>
    <hyperlink ref="A443" r:id="rId222" display="http://seamless.ai/" xr:uid="{00000000-0004-0000-0200-0000DD000000}"/>
    <hyperlink ref="C443" r:id="rId223" display="http://seamless.ai/" xr:uid="{00000000-0004-0000-0200-0000DE000000}"/>
    <hyperlink ref="C444" r:id="rId224" display="http://semanticscholar.org/" xr:uid="{00000000-0004-0000-0200-0000DF000000}"/>
    <hyperlink ref="C445" r:id="rId225" display="http://sendpotion.com/" xr:uid="{00000000-0004-0000-0200-0000E0000000}"/>
    <hyperlink ref="A446" r:id="rId226" display="http://seo.ai/" xr:uid="{00000000-0004-0000-0200-0000E1000000}"/>
    <hyperlink ref="C446" r:id="rId227" display="http://seo.ai/" xr:uid="{00000000-0004-0000-0200-0000E2000000}"/>
    <hyperlink ref="C447" r:id="rId228" display="http://simplified.com/" xr:uid="{00000000-0004-0000-0200-0000E3000000}"/>
    <hyperlink ref="C448" r:id="rId229" display="http://slidesai.io/" xr:uid="{00000000-0004-0000-0200-0000E4000000}"/>
    <hyperlink ref="A449" r:id="rId230" display="http://smartly.io/" xr:uid="{00000000-0004-0000-0200-0000E5000000}"/>
    <hyperlink ref="C449" r:id="rId231" display="http://smartly.io/" xr:uid="{00000000-0004-0000-0200-0000E6000000}"/>
    <hyperlink ref="C450" r:id="rId232" display="http://snipd.com/" xr:uid="{00000000-0004-0000-0200-0000E7000000}"/>
    <hyperlink ref="C451" r:id="rId233" display="http://social-comments-gpt.com/" xr:uid="{00000000-0004-0000-0200-0000E8000000}"/>
    <hyperlink ref="C452" r:id="rId234" display="http://soundful.com/" xr:uid="{00000000-0004-0000-0200-0000E9000000}"/>
    <hyperlink ref="C453" r:id="rId235" display="http://soundraw.io/" xr:uid="{00000000-0004-0000-0200-0000EA000000}"/>
    <hyperlink ref="C454" r:id="rId236" display="http://speechelo.com/" xr:uid="{00000000-0004-0000-0200-0000EB000000}"/>
    <hyperlink ref="C455" r:id="rId237" display="http://speechify.com/" xr:uid="{00000000-0004-0000-0200-0000EC000000}"/>
    <hyperlink ref="C456" r:id="rId238" display="http://speechmatics.com/" xr:uid="{00000000-0004-0000-0200-0000ED000000}"/>
    <hyperlink ref="C457" r:id="rId239" display="http://stablediffusionweb.com/" xr:uid="{00000000-0004-0000-0200-0000EE000000}"/>
    <hyperlink ref="C458" r:id="rId240" display="http://stablediffusionweb.com/" xr:uid="{00000000-0004-0000-0200-0000EF000000}"/>
    <hyperlink ref="C459" r:id="rId241" display="http://steve.ai/" xr:uid="{00000000-0004-0000-0200-0000F0000000}"/>
    <hyperlink ref="C460" r:id="rId242" display="http://askstockgpt.com/" xr:uid="{00000000-0004-0000-0200-0000F1000000}"/>
    <hyperlink ref="A461" r:id="rId243" display="http://stork.ai/" xr:uid="{00000000-0004-0000-0200-0000F2000000}"/>
    <hyperlink ref="C461" r:id="rId244" display="http://stork.ai/" xr:uid="{00000000-0004-0000-0200-0000F3000000}"/>
    <hyperlink ref="C462" r:id="rId245" display="http://sudowrite.com/" xr:uid="{00000000-0004-0000-0200-0000F4000000}"/>
    <hyperlink ref="C463" r:id="rId246" display="http://summari.com/" xr:uid="{00000000-0004-0000-0200-0000F5000000}"/>
    <hyperlink ref="C464" r:id="rId247" display="http://superb-ai.com/" xr:uid="{00000000-0004-0000-0200-0000F6000000}"/>
    <hyperlink ref="A465" r:id="rId248" display="http://supercreator.ai/" xr:uid="{00000000-0004-0000-0200-0000F7000000}"/>
    <hyperlink ref="C465" r:id="rId249" display="http://supercreator.ai/" xr:uid="{00000000-0004-0000-0200-0000F8000000}"/>
    <hyperlink ref="C466" r:id="rId250" display="http://superhuman.com/" xr:uid="{00000000-0004-0000-0200-0000F9000000}"/>
    <hyperlink ref="C467" r:id="rId251" display="http://supermeme.ai/" xr:uid="{00000000-0004-0000-0200-0000FA000000}"/>
    <hyperlink ref="C468" r:id="rId252" display="http://surferseo.com/" xr:uid="{00000000-0004-0000-0200-0000FB000000}"/>
    <hyperlink ref="C469" r:id="rId253" display="http://surferseo.com/ai/" xr:uid="{00000000-0004-0000-0200-0000FC000000}"/>
    <hyperlink ref="C470" r:id="rId254" display="http://synthesia.io/" xr:uid="{00000000-0004-0000-0200-0000FD000000}"/>
    <hyperlink ref="C471" r:id="rId255" display="http://synthesys.io/" xr:uid="{00000000-0004-0000-0200-0000FE000000}"/>
    <hyperlink ref="C473" r:id="rId256" display="http://taskade.com/generate" xr:uid="{00000000-0004-0000-0200-0000FF000000}"/>
    <hyperlink ref="C474" r:id="rId257" display="http://theoasis.com/" xr:uid="{00000000-0004-0000-0200-000000010000}"/>
    <hyperlink ref="C475" r:id="rId258" display="http://timebolt.io/" xr:uid="{00000000-0004-0000-0200-000001010000}"/>
    <hyperlink ref="C476" r:id="rId259" display="http://tldrthis.com/" xr:uid="{00000000-0004-0000-0200-000002010000}"/>
    <hyperlink ref="C478" r:id="rId260" display="http://tribescaler.com/" xr:uid="{00000000-0004-0000-0200-000003010000}"/>
    <hyperlink ref="C479" r:id="rId261" display="http://twelvelabs.io/" xr:uid="{00000000-0004-0000-0200-000004010000}"/>
    <hyperlink ref="C480" r:id="rId262" display="http://typecast.ai/" xr:uid="{00000000-0004-0000-0200-000005010000}"/>
    <hyperlink ref="C482" r:id="rId263" display="http://uipath.com/" xr:uid="{00000000-0004-0000-0200-000006010000}"/>
    <hyperlink ref="C483" r:id="rId264" display="http://uizard.io/" xr:uid="{00000000-0004-0000-0200-000007010000}"/>
    <hyperlink ref="C484" r:id="rId265" display="http://veed.io/" xr:uid="{00000000-0004-0000-0200-000008010000}"/>
    <hyperlink ref="A485" r:id="rId266" display="http://veed.io/" xr:uid="{00000000-0004-0000-0200-000009010000}"/>
    <hyperlink ref="C485" r:id="rId267" display="http://www.veed.io/" xr:uid="{00000000-0004-0000-0200-00000A010000}"/>
    <hyperlink ref="C486" r:id="rId268" display="http://askviable.com/" xr:uid="{00000000-0004-0000-0200-00000B010000}"/>
    <hyperlink ref="C487" r:id="rId269" display="http://vidiq.com/" xr:uid="{00000000-0004-0000-0200-00000C010000}"/>
    <hyperlink ref="A488" r:id="rId270" display="http://vidyo.ai/" xr:uid="{00000000-0004-0000-0200-00000D010000}"/>
    <hyperlink ref="C488" r:id="rId271" display="http://vidyo.ai/" xr:uid="{00000000-0004-0000-0200-00000E010000}"/>
    <hyperlink ref="C489" r:id="rId272" display="http://vocalremover.org/" xr:uid="{00000000-0004-0000-0200-00000F010000}"/>
    <hyperlink ref="C490" r:id="rId273" display="http://voiceflow.com/" xr:uid="{00000000-0004-0000-0200-000010010000}"/>
    <hyperlink ref="C491" r:id="rId274" display="http://voicemod.net/" xr:uid="{00000000-0004-0000-0200-000011010000}"/>
    <hyperlink ref="C492" r:id="rId275" display="https://wallet.ai/" xr:uid="{00000000-0004-0000-0200-000012010000}"/>
    <hyperlink ref="A493" r:id="rId276" display="http://warmer.ai/" xr:uid="{00000000-0004-0000-0200-000013010000}"/>
    <hyperlink ref="C493" r:id="rId277" display="http://warmer.ai/" xr:uid="{00000000-0004-0000-0200-000014010000}"/>
    <hyperlink ref="C495" r:id="rId278" display="http://waymark.com/" xr:uid="{00000000-0004-0000-0200-000015010000}"/>
    <hyperlink ref="C496" r:id="rId279" display="http://wellsaidlabs.com/" xr:uid="{00000000-0004-0000-0200-000016010000}"/>
    <hyperlink ref="C497" r:id="rId280" display="http://wonderdynamics.com/" xr:uid="{00000000-0004-0000-0200-000017010000}"/>
    <hyperlink ref="C498" r:id="rId281" display="http://wordtune.com/" xr:uid="{00000000-0004-0000-0200-000018010000}"/>
    <hyperlink ref="C499" r:id="rId282" display="http://ask.writer.com/" xr:uid="{00000000-0004-0000-0200-000019010000}"/>
    <hyperlink ref="C500" r:id="rId283" display="http://writesonic.com/" xr:uid="{00000000-0004-0000-0200-00001A010000}"/>
    <hyperlink ref="C501" r:id="rId284" display="http://xembly.com/" xr:uid="{00000000-0004-0000-0200-00001B010000}"/>
    <hyperlink ref="C502" r:id="rId285" display="http://yepic.ai/" xr:uid="{00000000-0004-0000-0200-00001C010000}"/>
  </hyperlinks>
  <printOptions horizontalCentered="1" gridLines="1"/>
  <pageMargins left="0.7" right="0.7" top="0.75" bottom="0.75" header="0" footer="0"/>
  <pageSetup fitToHeight="0" pageOrder="overThenDown" orientation="landscape" cellComments="atEnd"/>
  <drawing r:id="rId28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00FF"/>
    <outlinePr summaryBelow="0" summaryRight="0"/>
    <pageSetUpPr fitToPage="1"/>
  </sheetPr>
  <dimension ref="A1:F1002"/>
  <sheetViews>
    <sheetView workbookViewId="0">
      <pane ySplit="2" topLeftCell="A3" activePane="bottomLeft" state="frozen"/>
      <selection pane="bottomLeft" activeCell="B4" sqref="B4"/>
    </sheetView>
  </sheetViews>
  <sheetFormatPr defaultColWidth="12.6328125" defaultRowHeight="15.75" customHeight="1"/>
  <cols>
    <col min="1" max="1" width="25.453125" customWidth="1"/>
    <col min="2" max="2" width="28.36328125" customWidth="1"/>
    <col min="3" max="3" width="28.26953125" customWidth="1"/>
    <col min="4" max="4" width="31.90625" customWidth="1"/>
    <col min="5" max="5" width="23.26953125" customWidth="1"/>
    <col min="6" max="6" width="12.6328125" hidden="1"/>
  </cols>
  <sheetData>
    <row r="1" spans="1:6" ht="31.5" customHeight="1">
      <c r="A1" s="56" t="s">
        <v>598</v>
      </c>
      <c r="B1" s="54"/>
      <c r="C1" s="57" t="s">
        <v>602</v>
      </c>
      <c r="D1" s="54"/>
      <c r="E1" s="17" t="s">
        <v>600</v>
      </c>
      <c r="F1" s="18" t="str">
        <f ca="1">IFERROR(__xludf.DUMMYFUNCTION("Importrange(""https://docs.google.com/spreadsheets/d/1QdSWD1cJm2JpX956n6oVcSbjI3RDjoqqdG_udjPFJcY/edit#gid=2058145028"",""Public!O1:O30"")"),"All")</f>
        <v>All</v>
      </c>
    </row>
    <row r="2" spans="1:6" ht="14">
      <c r="A2" s="43" t="s">
        <v>0</v>
      </c>
      <c r="B2" s="20" t="s">
        <v>1</v>
      </c>
      <c r="C2" s="20" t="s">
        <v>2</v>
      </c>
      <c r="D2" s="20" t="s">
        <v>3</v>
      </c>
      <c r="E2" s="20" t="s">
        <v>4</v>
      </c>
      <c r="F2" s="21" t="str">
        <f ca="1">IFERROR(__xludf.DUMMYFUNCTION("""COMPUTED_VALUE"""),"AI Detection")</f>
        <v>AI Detection</v>
      </c>
    </row>
    <row r="3" spans="1:6" ht="25">
      <c r="A3" s="44" t="str">
        <f ca="1">IFERROR(__xludf.DUMMYFUNCTION("Iferror(FILTER('Choose Category Here (Updated)'!VData,(ISNUMBER(SEARCH(C1,'Choose Category Here (Updated)'!VCategory)))), ""Please Select a Different Category and/or User"")"),"Ada")</f>
        <v>Ada</v>
      </c>
      <c r="B3" s="23" t="str">
        <f ca="1">IFERROR(__xludf.DUMMYFUNCTION("""COMPUTED_VALUE"""),"Medium")</f>
        <v>Medium</v>
      </c>
      <c r="C3" s="24" t="str">
        <f ca="1">IFERROR(__xludf.DUMMYFUNCTION("""COMPUTED_VALUE"""),"ada.cx")</f>
        <v>ada.cx</v>
      </c>
      <c r="D3" s="25" t="str">
        <f ca="1">IFERROR(__xludf.DUMMYFUNCTION("""COMPUTED_VALUE"""),"AI Customer Support")</f>
        <v>AI Customer Support</v>
      </c>
      <c r="E3" s="26"/>
      <c r="F3" s="27" t="str">
        <f ca="1">IFERROR(__xludf.DUMMYFUNCTION("""COMPUTED_VALUE"""),"Automation &amp; RPA")</f>
        <v>Automation &amp; RPA</v>
      </c>
    </row>
    <row r="4" spans="1:6" ht="28">
      <c r="A4" s="45" t="str">
        <f ca="1">IFERROR(__xludf.DUMMYFUNCTION("""COMPUTED_VALUE"""),"AdCreative.ai")</f>
        <v>AdCreative.ai</v>
      </c>
      <c r="B4" s="23" t="str">
        <f ca="1">IFERROR(__xludf.DUMMYFUNCTION("""COMPUTED_VALUE"""),"Medium")</f>
        <v>Medium</v>
      </c>
      <c r="C4" s="24" t="str">
        <f ca="1">IFERROR(__xludf.DUMMYFUNCTION("""COMPUTED_VALUE"""),"adcreative.ai")</f>
        <v>adcreative.ai</v>
      </c>
      <c r="D4" s="25" t="str">
        <f ca="1">IFERROR(__xludf.DUMMYFUNCTION("""COMPUTED_VALUE"""),"AI-powered creative automation platform to optimize digital ads.")</f>
        <v>AI-powered creative automation platform to optimize digital ads.</v>
      </c>
      <c r="E4" s="26" t="str">
        <f ca="1">IFERROR(__xludf.DUMMYFUNCTION("""COMPUTED_VALUE"""),"💎💎💎")</f>
        <v>💎💎💎</v>
      </c>
      <c r="F4" s="27" t="str">
        <f ca="1">IFERROR(__xludf.DUMMYFUNCTION("""COMPUTED_VALUE"""),"Chat")</f>
        <v>Chat</v>
      </c>
    </row>
    <row r="5" spans="1:6" ht="42">
      <c r="A5" s="44" t="str">
        <f ca="1">IFERROR(__xludf.DUMMYFUNCTION("""COMPUTED_VALUE"""),"Adext")</f>
        <v>Adext</v>
      </c>
      <c r="B5" s="23" t="str">
        <f ca="1">IFERROR(__xludf.DUMMYFUNCTION("""COMPUTED_VALUE"""),"Low")</f>
        <v>Low</v>
      </c>
      <c r="C5" s="24" t="str">
        <f ca="1">IFERROR(__xludf.DUMMYFUNCTION("""COMPUTED_VALUE"""),"adext.ai")</f>
        <v>adext.ai</v>
      </c>
      <c r="D5" s="25" t="str">
        <f ca="1">IFERROR(__xludf.DUMMYFUNCTION("""COMPUTED_VALUE"""),"Adext is an AI-driven platform for optimizing digital advertising campaigns.")</f>
        <v>Adext is an AI-driven platform for optimizing digital advertising campaigns.</v>
      </c>
      <c r="E5" s="26" t="str">
        <f ca="1">IFERROR(__xludf.DUMMYFUNCTION("""COMPUTED_VALUE"""),"💎💎💎💎")</f>
        <v>💎💎💎💎</v>
      </c>
      <c r="F5" s="27" t="str">
        <f ca="1">IFERROR(__xludf.DUMMYFUNCTION("""COMPUTED_VALUE"""),"Copywriting")</f>
        <v>Copywriting</v>
      </c>
    </row>
    <row r="6" spans="1:6" ht="42">
      <c r="A6" s="44" t="str">
        <f ca="1">IFERROR(__xludf.DUMMYFUNCTION("""COMPUTED_VALUE"""),"Adobe Enhance")</f>
        <v>Adobe Enhance</v>
      </c>
      <c r="B6" s="23" t="str">
        <f ca="1">IFERROR(__xludf.DUMMYFUNCTION("""COMPUTED_VALUE"""),"High")</f>
        <v>High</v>
      </c>
      <c r="C6" s="24" t="str">
        <f ca="1">IFERROR(__xludf.DUMMYFUNCTION("""COMPUTED_VALUE"""),"podcast.adobe.com/enhance")</f>
        <v>podcast.adobe.com/enhance</v>
      </c>
      <c r="D6" s="25" t="str">
        <f ca="1">IFERROR(__xludf.DUMMYFUNCTION("""COMPUTED_VALUE"""),"Simple AI tool that enhances speech and provides quality mic checks")</f>
        <v>Simple AI tool that enhances speech and provides quality mic checks</v>
      </c>
      <c r="E6" s="26" t="str">
        <f ca="1">IFERROR(__xludf.DUMMYFUNCTION("""COMPUTED_VALUE"""),"🤩🤩🤩🤩🤩")</f>
        <v>🤩🤩🤩🤩🤩</v>
      </c>
      <c r="F6" s="27" t="str">
        <f ca="1">IFERROR(__xludf.DUMMYFUNCTION("""COMPUTED_VALUE"""),"Customer Support")</f>
        <v>Customer Support</v>
      </c>
    </row>
    <row r="7" spans="1:6" ht="42">
      <c r="A7" s="44" t="str">
        <f ca="1">IFERROR(__xludf.DUMMYFUNCTION("""COMPUTED_VALUE"""),"AgentGPT")</f>
        <v>AgentGPT</v>
      </c>
      <c r="B7" s="23" t="str">
        <f ca="1">IFERROR(__xludf.DUMMYFUNCTION("""COMPUTED_VALUE"""),"Medium")</f>
        <v>Medium</v>
      </c>
      <c r="C7" s="24" t="str">
        <f ca="1">IFERROR(__xludf.DUMMYFUNCTION("""COMPUTED_VALUE"""),"agentgpt.reworkd.ai")</f>
        <v>agentgpt.reworkd.ai</v>
      </c>
      <c r="D7" s="25" t="str">
        <f ca="1">IFERROR(__xludf.DUMMYFUNCTION("""COMPUTED_VALUE"""),"Assemble, configure, and deploy autonomous AI Agents in your browser.")</f>
        <v>Assemble, configure, and deploy autonomous AI Agents in your browser.</v>
      </c>
      <c r="E7" s="26"/>
      <c r="F7" s="27" t="str">
        <f ca="1">IFERROR(__xludf.DUMMYFUNCTION("""COMPUTED_VALUE"""),"Education")</f>
        <v>Education</v>
      </c>
    </row>
    <row r="8" spans="1:6" ht="42">
      <c r="A8" s="44" t="str">
        <f ca="1">IFERROR(__xludf.DUMMYFUNCTION("""COMPUTED_VALUE"""),"AI Marketing Helper")</f>
        <v>AI Marketing Helper</v>
      </c>
      <c r="B8" s="23" t="str">
        <f ca="1">IFERROR(__xludf.DUMMYFUNCTION("""COMPUTED_VALUE"""),"High")</f>
        <v>High</v>
      </c>
      <c r="C8" s="24" t="str">
        <f ca="1">IFERROR(__xludf.DUMMYFUNCTION("""COMPUTED_VALUE"""),"tools.automator.ai")</f>
        <v>tools.automator.ai</v>
      </c>
      <c r="D8" s="25" t="str">
        <f ca="1">IFERROR(__xludf.DUMMYFUNCTION("""COMPUTED_VALUE"""),"Easy-to-use AI tool that utilizes the power of hybrid AI to create high-quality content")</f>
        <v>Easy-to-use AI tool that utilizes the power of hybrid AI to create high-quality content</v>
      </c>
      <c r="E8" s="26" t="str">
        <f ca="1">IFERROR(__xludf.DUMMYFUNCTION("""COMPUTED_VALUE"""),"💎💎💎")</f>
        <v>💎💎💎</v>
      </c>
      <c r="F8" s="27"/>
    </row>
    <row r="9" spans="1:6" ht="37.5">
      <c r="A9" s="44" t="str">
        <f ca="1">IFERROR(__xludf.DUMMYFUNCTION("""COMPUTED_VALUE"""),"AI Portrait Generator")</f>
        <v>AI Portrait Generator</v>
      </c>
      <c r="B9" s="23" t="str">
        <f ca="1">IFERROR(__xludf.DUMMYFUNCTION("""COMPUTED_VALUE"""),"Low")</f>
        <v>Low</v>
      </c>
      <c r="C9" s="24" t="str">
        <f ca="1">IFERROR(__xludf.DUMMYFUNCTION("""COMPUTED_VALUE"""),"portret.ai")</f>
        <v>portret.ai</v>
      </c>
      <c r="D9" s="25" t="str">
        <f ca="1">IFERROR(__xludf.DUMMYFUNCTION("""COMPUTED_VALUE"""),"AI-powered Portrait Generator creates realistic portraits.")</f>
        <v>AI-powered Portrait Generator creates realistic portraits.</v>
      </c>
      <c r="E9" s="26" t="str">
        <f ca="1">IFERROR(__xludf.DUMMYFUNCTION("""COMPUTED_VALUE"""),"💎💎")</f>
        <v>💎💎</v>
      </c>
      <c r="F9" s="27" t="str">
        <f ca="1">IFERROR(__xludf.DUMMYFUNCTION("""COMPUTED_VALUE"""),"Entertainment &amp; Self Improvement ")</f>
        <v xml:space="preserve">Entertainment &amp; Self Improvement </v>
      </c>
    </row>
    <row r="10" spans="1:6" ht="28">
      <c r="A10" s="44" t="str">
        <f ca="1">IFERROR(__xludf.DUMMYFUNCTION("""COMPUTED_VALUE"""),"AI Screenwriting Tool")</f>
        <v>AI Screenwriting Tool</v>
      </c>
      <c r="B10" s="23" t="str">
        <f ca="1">IFERROR(__xludf.DUMMYFUNCTION("""COMPUTED_VALUE"""),"Low")</f>
        <v>Low</v>
      </c>
      <c r="C10" s="24" t="str">
        <f ca="1">IFERROR(__xludf.DUMMYFUNCTION("""COMPUTED_VALUE"""),"aiscreenwriter.com")</f>
        <v>aiscreenwriter.com</v>
      </c>
      <c r="D10" s="25" t="str">
        <f ca="1">IFERROR(__xludf.DUMMYFUNCTION("""COMPUTED_VALUE"""),"AI-driven software empowering writers to create stories faster.")</f>
        <v>AI-driven software empowering writers to create stories faster.</v>
      </c>
      <c r="E10" s="26" t="str">
        <f ca="1">IFERROR(__xludf.DUMMYFUNCTION("""COMPUTED_VALUE"""),"🤩🤩🤩🤩🤩")</f>
        <v>🤩🤩🤩🤩🤩</v>
      </c>
      <c r="F10" s="27" t="str">
        <f ca="1">IFERROR(__xludf.DUMMYFUNCTION("""COMPUTED_VALUE"""),"Generate Art")</f>
        <v>Generate Art</v>
      </c>
    </row>
    <row r="11" spans="1:6" ht="37.5">
      <c r="A11" s="44" t="str">
        <f ca="1">IFERROR(__xludf.DUMMYFUNCTION("""COMPUTED_VALUE"""),"AILab Tools")</f>
        <v>AILab Tools</v>
      </c>
      <c r="B11" s="23" t="str">
        <f ca="1">IFERROR(__xludf.DUMMYFUNCTION("""COMPUTED_VALUE"""),"Medium")</f>
        <v>Medium</v>
      </c>
      <c r="C11" s="24" t="str">
        <f ca="1">IFERROR(__xludf.DUMMYFUNCTION("""COMPUTED_VALUE"""),"ailabtools.com")</f>
        <v>ailabtools.com</v>
      </c>
      <c r="D11" s="25" t="str">
        <f ca="1">IFERROR(__xludf.DUMMYFUNCTION("""COMPUTED_VALUE"""),"AILab Tools is a suite of tools to help improve and create an image")</f>
        <v>AILab Tools is a suite of tools to help improve and create an image</v>
      </c>
      <c r="E11" s="26"/>
      <c r="F11" s="27" t="str">
        <f ca="1">IFERROR(__xludf.DUMMYFUNCTION("""COMPUTED_VALUE"""),"Generate Design &amp; Presentation")</f>
        <v>Generate Design &amp; Presentation</v>
      </c>
    </row>
    <row r="12" spans="1:6" ht="42">
      <c r="A12" s="44" t="str">
        <f ca="1">IFERROR(__xludf.DUMMYFUNCTION("""COMPUTED_VALUE"""),"AiTax")</f>
        <v>AiTax</v>
      </c>
      <c r="B12" s="23" t="str">
        <f ca="1">IFERROR(__xludf.DUMMYFUNCTION("""COMPUTED_VALUE"""),"Low")</f>
        <v>Low</v>
      </c>
      <c r="C12" s="24" t="str">
        <f ca="1">IFERROR(__xludf.DUMMYFUNCTION("""COMPUTED_VALUE"""),"aitax.com")</f>
        <v>aitax.com</v>
      </c>
      <c r="D12" s="25" t="str">
        <f ca="1">IFERROR(__xludf.DUMMYFUNCTION("""COMPUTED_VALUE"""),"AiTax is a modern tax software system that offers intuitive solutions for your Tax needs in US")</f>
        <v>AiTax is a modern tax software system that offers intuitive solutions for your Tax needs in US</v>
      </c>
      <c r="E12" s="26"/>
      <c r="F12" s="27" t="str">
        <f ca="1">IFERROR(__xludf.DUMMYFUNCTION("""COMPUTED_VALUE"""),"Generate Music")</f>
        <v>Generate Music</v>
      </c>
    </row>
    <row r="13" spans="1:6" ht="37.5">
      <c r="A13" s="44" t="str">
        <f ca="1">IFERROR(__xludf.DUMMYFUNCTION("""COMPUTED_VALUE"""),"AIVA")</f>
        <v>AIVA</v>
      </c>
      <c r="B13" s="23" t="str">
        <f ca="1">IFERROR(__xludf.DUMMYFUNCTION("""COMPUTED_VALUE"""),"Medium")</f>
        <v>Medium</v>
      </c>
      <c r="C13" s="24" t="str">
        <f ca="1">IFERROR(__xludf.DUMMYFUNCTION("""COMPUTED_VALUE"""),"aiva.ai")</f>
        <v>aiva.ai</v>
      </c>
      <c r="D13" s="25" t="str">
        <f ca="1">IFERROR(__xludf.DUMMYFUNCTION("""COMPUTED_VALUE"""),"AIVA is an AI-based music composition technology for media.")</f>
        <v>AIVA is an AI-based music composition technology for media.</v>
      </c>
      <c r="E13" s="26" t="str">
        <f ca="1">IFERROR(__xludf.DUMMYFUNCTION("""COMPUTED_VALUE"""),"🤩🤩🤩")</f>
        <v>🤩🤩🤩</v>
      </c>
      <c r="F13" s="27" t="str">
        <f ca="1">IFERROR(__xludf.DUMMYFUNCTION("""COMPUTED_VALUE"""),"Legal, Finance, &amp; Data Tools")</f>
        <v>Legal, Finance, &amp; Data Tools</v>
      </c>
    </row>
    <row r="14" spans="1:6" ht="28">
      <c r="A14" s="44" t="str">
        <f ca="1">IFERROR(__xludf.DUMMYFUNCTION("""COMPUTED_VALUE"""),"Alethea AI")</f>
        <v>Alethea AI</v>
      </c>
      <c r="B14" s="23" t="str">
        <f ca="1">IFERROR(__xludf.DUMMYFUNCTION("""COMPUTED_VALUE"""),"Low")</f>
        <v>Low</v>
      </c>
      <c r="C14" s="24" t="str">
        <f ca="1">IFERROR(__xludf.DUMMYFUNCTION("""COMPUTED_VALUE"""),"alethea.ai")</f>
        <v>alethea.ai</v>
      </c>
      <c r="D14" s="25" t="str">
        <f ca="1">IFERROR(__xludf.DUMMYFUNCTION("""COMPUTED_VALUE"""),"AI-based tool for creating believable, lifelike characters.")</f>
        <v>AI-based tool for creating believable, lifelike characters.</v>
      </c>
      <c r="E14" s="26"/>
      <c r="F14" s="27" t="str">
        <f ca="1">IFERROR(__xludf.DUMMYFUNCTION("""COMPUTED_VALUE"""),"Marketing &amp; Advertising")</f>
        <v>Marketing &amp; Advertising</v>
      </c>
    </row>
    <row r="15" spans="1:6" ht="42">
      <c r="A15" s="44" t="str">
        <f ca="1">IFERROR(__xludf.DUMMYFUNCTION("""COMPUTED_VALUE"""),"Altered")</f>
        <v>Altered</v>
      </c>
      <c r="B15" s="23" t="str">
        <f ca="1">IFERROR(__xludf.DUMMYFUNCTION("""COMPUTED_VALUE"""),"Medium")</f>
        <v>Medium</v>
      </c>
      <c r="C15" s="24" t="str">
        <f ca="1">IFERROR(__xludf.DUMMYFUNCTION("""COMPUTED_VALUE"""),"altered.ai")</f>
        <v>altered.ai</v>
      </c>
      <c r="D15" s="25" t="str">
        <f ca="1">IFERROR(__xludf.DUMMYFUNCTION("""COMPUTED_VALUE"""),"AI-driven platform providing custom, feature-rich solutions to improve a voice")</f>
        <v>AI-driven platform providing custom, feature-rich solutions to improve a voice</v>
      </c>
      <c r="E15" s="26" t="str">
        <f ca="1">IFERROR(__xludf.DUMMYFUNCTION("""COMPUTED_VALUE"""),"🤩🤩🤩")</f>
        <v>🤩🤩🤩</v>
      </c>
      <c r="F15" s="27" t="str">
        <f ca="1">IFERROR(__xludf.DUMMYFUNCTION("""COMPUTED_VALUE"""),"Platform")</f>
        <v>Platform</v>
      </c>
    </row>
    <row r="16" spans="1:6" ht="28">
      <c r="A16" s="44" t="str">
        <f ca="1">IFERROR(__xludf.DUMMYFUNCTION("""COMPUTED_VALUE"""),"Amadeus Code")</f>
        <v>Amadeus Code</v>
      </c>
      <c r="B16" s="23" t="str">
        <f ca="1">IFERROR(__xludf.DUMMYFUNCTION("""COMPUTED_VALUE"""),"Low")</f>
        <v>Low</v>
      </c>
      <c r="C16" s="24" t="str">
        <f ca="1">IFERROR(__xludf.DUMMYFUNCTION("""COMPUTED_VALUE"""),"amadeuscode.com/app/en")</f>
        <v>amadeuscode.com/app/en</v>
      </c>
      <c r="D16" s="25" t="str">
        <f ca="1">IFERROR(__xludf.DUMMYFUNCTION("""COMPUTED_VALUE"""),"AI-powered songwriting platform for creating music with ease.")</f>
        <v>AI-powered songwriting platform for creating music with ease.</v>
      </c>
      <c r="E16" s="26" t="str">
        <f ca="1">IFERROR(__xludf.DUMMYFUNCTION("""COMPUTED_VALUE"""),"🤩🤩🤩")</f>
        <v>🤩🤩🤩</v>
      </c>
      <c r="F16" s="27" t="str">
        <f ca="1">IFERROR(__xludf.DUMMYFUNCTION("""COMPUTED_VALUE"""),"Podcast &amp; Voice")</f>
        <v>Podcast &amp; Voice</v>
      </c>
    </row>
    <row r="17" spans="1:6" ht="28">
      <c r="A17" s="44" t="str">
        <f ca="1">IFERROR(__xludf.DUMMYFUNCTION("""COMPUTED_VALUE"""),"Anyword")</f>
        <v>Anyword</v>
      </c>
      <c r="B17" s="23" t="str">
        <f ca="1">IFERROR(__xludf.DUMMYFUNCTION("""COMPUTED_VALUE"""),"Medium")</f>
        <v>Medium</v>
      </c>
      <c r="C17" s="24" t="str">
        <f ca="1">IFERROR(__xludf.DUMMYFUNCTION("""COMPUTED_VALUE"""),"anyword.com")</f>
        <v>anyword.com</v>
      </c>
      <c r="D17" s="25" t="str">
        <f ca="1">IFERROR(__xludf.DUMMYFUNCTION("""COMPUTED_VALUE"""),"Use the right words to highlight your brand.")</f>
        <v>Use the right words to highlight your brand.</v>
      </c>
      <c r="E17" s="26" t="str">
        <f ca="1">IFERROR(__xludf.DUMMYFUNCTION("""COMPUTED_VALUE"""),"🤩🤩🤩")</f>
        <v>🤩🤩🤩</v>
      </c>
      <c r="F17" s="27" t="str">
        <f ca="1">IFERROR(__xludf.DUMMYFUNCTION("""COMPUTED_VALUE"""),"Productivity")</f>
        <v>Productivity</v>
      </c>
    </row>
    <row r="18" spans="1:6" ht="56">
      <c r="A18" s="45" t="str">
        <f ca="1">IFERROR(__xludf.DUMMYFUNCTION("""COMPUTED_VALUE"""),"Apollo.io")</f>
        <v>Apollo.io</v>
      </c>
      <c r="B18" s="23" t="str">
        <f ca="1">IFERROR(__xludf.DUMMYFUNCTION("""COMPUTED_VALUE"""),"Medium")</f>
        <v>Medium</v>
      </c>
      <c r="C18" s="24" t="str">
        <f ca="1">IFERROR(__xludf.DUMMYFUNCTION("""COMPUTED_VALUE"""),"apollo.io")</f>
        <v>apollo.io</v>
      </c>
      <c r="D18" s="25" t="str">
        <f ca="1">IFERROR(__xludf.DUMMYFUNCTION("""COMPUTED_VALUE"""),"Find, contact, and close your ideal buyers with over 265M contacts and streamlined engagement workflows powered by AI.")</f>
        <v>Find, contact, and close your ideal buyers with over 265M contacts and streamlined engagement workflows powered by AI.</v>
      </c>
      <c r="E18" s="26" t="str">
        <f ca="1">IFERROR(__xludf.DUMMYFUNCTION("""COMPUTED_VALUE"""),"🤩🤩🤩")</f>
        <v>🤩🤩🤩</v>
      </c>
      <c r="F18" s="27"/>
    </row>
    <row r="19" spans="1:6" ht="28">
      <c r="A19" s="44" t="str">
        <f ca="1">IFERROR(__xludf.DUMMYFUNCTION("""COMPUTED_VALUE"""),"Arches AI")</f>
        <v>Arches AI</v>
      </c>
      <c r="B19" s="23" t="str">
        <f ca="1">IFERROR(__xludf.DUMMYFUNCTION("""COMPUTED_VALUE"""),"Low")</f>
        <v>Low</v>
      </c>
      <c r="C19" s="24" t="str">
        <f ca="1">IFERROR(__xludf.DUMMYFUNCTION("""COMPUTED_VALUE"""),"platform.archesai.com")</f>
        <v>platform.archesai.com</v>
      </c>
      <c r="D19" s="25" t="str">
        <f ca="1">IFERROR(__xludf.DUMMYFUNCTION("""COMPUTED_VALUE"""),"Explore the power of AI in your new tool")</f>
        <v>Explore the power of AI in your new tool</v>
      </c>
      <c r="E19" s="26" t="str">
        <f ca="1">IFERROR(__xludf.DUMMYFUNCTION("""COMPUTED_VALUE"""),"💎")</f>
        <v>💎</v>
      </c>
      <c r="F19" s="27" t="str">
        <f ca="1">IFERROR(__xludf.DUMMYFUNCTION("""COMPUTED_VALUE"""),"Prompt Assistance")</f>
        <v>Prompt Assistance</v>
      </c>
    </row>
    <row r="20" spans="1:6" ht="126">
      <c r="A20" s="44" t="str">
        <f ca="1">IFERROR(__xludf.DUMMYFUNCTION("""COMPUTED_VALUE"""),"Assembly AI")</f>
        <v>Assembly AI</v>
      </c>
      <c r="B20" s="23" t="str">
        <f ca="1">IFERROR(__xludf.DUMMYFUNCTION("""COMPUTED_VALUE"""),"Medium")</f>
        <v>Medium</v>
      </c>
      <c r="C20" s="24" t="str">
        <f ca="1">IFERROR(__xludf.DUMMYFUNCTION("""COMPUTED_VALUE"""),"assemblyai.com")</f>
        <v>assemblyai.com</v>
      </c>
      <c r="D20" s="25" t="str">
        <f ca="1">IFERROR(__xludf.DUMMYFUNCTION("""COMPUTED_VALUE"""),"AssemblyAI is a modern website that provides advanced speech recognition and natural language processing technology to developers and businesses, simplifying the process of creating voice-enabled applications and services through its robust API and user-f"&amp;"riendly tools.")</f>
        <v>AssemblyAI is a modern website that provides advanced speech recognition and natural language processing technology to developers and businesses, simplifying the process of creating voice-enabled applications and services through its robust API and user-friendly tools.</v>
      </c>
      <c r="E20" s="26" t="str">
        <f ca="1">IFERROR(__xludf.DUMMYFUNCTION("""COMPUTED_VALUE"""),"🤩🤩🤩")</f>
        <v>🤩🤩🤩</v>
      </c>
      <c r="F20" s="27" t="str">
        <f ca="1">IFERROR(__xludf.DUMMYFUNCTION("""COMPUTED_VALUE"""),"Sales")</f>
        <v>Sales</v>
      </c>
    </row>
    <row r="21" spans="1:6" ht="28">
      <c r="A21" s="44" t="str">
        <f ca="1">IFERROR(__xludf.DUMMYFUNCTION("""COMPUTED_VALUE"""),"AudioStock")</f>
        <v>AudioStock</v>
      </c>
      <c r="B21" s="23" t="str">
        <f ca="1">IFERROR(__xludf.DUMMYFUNCTION("""COMPUTED_VALUE"""),"Low")</f>
        <v>Low</v>
      </c>
      <c r="C21" s="24" t="str">
        <f ca="1">IFERROR(__xludf.DUMMYFUNCTION("""COMPUTED_VALUE"""),"audiostack.ai")</f>
        <v>audiostack.ai</v>
      </c>
      <c r="D21" s="25" t="str">
        <f ca="1">IFERROR(__xludf.DUMMYFUNCTION("""COMPUTED_VALUE"""),"Generate your next radio ad, no copy needed.")</f>
        <v>Generate your next radio ad, no copy needed.</v>
      </c>
      <c r="E21" s="26" t="str">
        <f ca="1">IFERROR(__xludf.DUMMYFUNCTION("""COMPUTED_VALUE"""),"🤩🤩🤩")</f>
        <v>🤩🤩🤩</v>
      </c>
      <c r="F21" s="28" t="str">
        <f ca="1">IFERROR(__xludf.DUMMYFUNCTION("""COMPUTED_VALUE"""),"SEO &amp; Social Media")</f>
        <v>SEO &amp; Social Media</v>
      </c>
    </row>
    <row r="22" spans="1:6" ht="42">
      <c r="A22" s="44" t="str">
        <f ca="1">IFERROR(__xludf.DUMMYFUNCTION("""COMPUTED_VALUE"""),"Auphonic")</f>
        <v>Auphonic</v>
      </c>
      <c r="B22" s="23" t="str">
        <f ca="1">IFERROR(__xludf.DUMMYFUNCTION("""COMPUTED_VALUE"""),"Medium")</f>
        <v>Medium</v>
      </c>
      <c r="C22" s="24" t="str">
        <f ca="1">IFERROR(__xludf.DUMMYFUNCTION("""COMPUTED_VALUE"""),"auphonic.com")</f>
        <v>auphonic.com</v>
      </c>
      <c r="D22" s="25" t="str">
        <f ca="1">IFERROR(__xludf.DUMMYFUNCTION("""COMPUTED_VALUE"""),"AI sound engineer that acts as an all-in-one post production webtool used for the highest quality.")</f>
        <v>AI sound engineer that acts as an all-in-one post production webtool used for the highest quality.</v>
      </c>
      <c r="E22" s="26" t="str">
        <f ca="1">IFERROR(__xludf.DUMMYFUNCTION("""COMPUTED_VALUE"""),"🤩🤩🤩")</f>
        <v>🤩🤩🤩</v>
      </c>
      <c r="F22" s="28" t="str">
        <f ca="1">IFERROR(__xludf.DUMMYFUNCTION("""COMPUTED_VALUE"""),"Tech Developer &amp; Programming")</f>
        <v>Tech Developer &amp; Programming</v>
      </c>
    </row>
    <row r="23" spans="1:6" ht="42">
      <c r="A23" s="45" t="str">
        <f ca="1">IFERROR(__xludf.DUMMYFUNCTION("""COMPUTED_VALUE"""),"Autoenhance.AI")</f>
        <v>Autoenhance.AI</v>
      </c>
      <c r="B23" s="23" t="str">
        <f ca="1">IFERROR(__xludf.DUMMYFUNCTION("""COMPUTED_VALUE"""),"Medium")</f>
        <v>Medium</v>
      </c>
      <c r="C23" s="24" t="str">
        <f ca="1">IFERROR(__xludf.DUMMYFUNCTION("""COMPUTED_VALUE"""),"autoenhance.ai")</f>
        <v>autoenhance.ai</v>
      </c>
      <c r="D23" s="25" t="str">
        <f ca="1">IFERROR(__xludf.DUMMYFUNCTION("""COMPUTED_VALUE"""),"Autoenhance.AI website uses advanced AI to optimize photos for professionals.")</f>
        <v>Autoenhance.AI website uses advanced AI to optimize photos for professionals.</v>
      </c>
      <c r="E23" s="26"/>
      <c r="F23" s="28" t="str">
        <f ca="1">IFERROR(__xludf.DUMMYFUNCTION("""COMPUTED_VALUE"""),"Text-To-Speech")</f>
        <v>Text-To-Speech</v>
      </c>
    </row>
    <row r="24" spans="1:6" ht="56">
      <c r="A24" s="44" t="str">
        <f ca="1">IFERROR(__xludf.DUMMYFUNCTION("""COMPUTED_VALUE"""),"AutoPod")</f>
        <v>AutoPod</v>
      </c>
      <c r="B24" s="23" t="str">
        <f ca="1">IFERROR(__xludf.DUMMYFUNCTION("""COMPUTED_VALUE"""),"Medium")</f>
        <v>Medium</v>
      </c>
      <c r="C24" s="24" t="str">
        <f ca="1">IFERROR(__xludf.DUMMYFUNCTION("""COMPUTED_VALUE"""),"Autopod.fm")</f>
        <v>Autopod.fm</v>
      </c>
      <c r="D24" s="25" t="str">
        <f ca="1">IFERROR(__xludf.DUMMYFUNCTION("""COMPUTED_VALUE"""),"An Adobe Premiere Pro plug-in that acts as a multi-camera editor, creates social media clips, and automatically creates jump cuts")</f>
        <v>An Adobe Premiere Pro plug-in that acts as a multi-camera editor, creates social media clips, and automatically creates jump cuts</v>
      </c>
      <c r="E24" s="26" t="str">
        <f ca="1">IFERROR(__xludf.DUMMYFUNCTION("""COMPUTED_VALUE"""),"🤩🤩🤩")</f>
        <v>🤩🤩🤩</v>
      </c>
      <c r="F24" s="28" t="str">
        <f ca="1">IFERROR(__xludf.DUMMYFUNCTION("""COMPUTED_VALUE"""),"Text-To-Video")</f>
        <v>Text-To-Video</v>
      </c>
    </row>
    <row r="25" spans="1:6" ht="28">
      <c r="A25" s="44" t="str">
        <f ca="1">IFERROR(__xludf.DUMMYFUNCTION("""COMPUTED_VALUE"""),"Avanzai")</f>
        <v>Avanzai</v>
      </c>
      <c r="B25" s="23" t="str">
        <f ca="1">IFERROR(__xludf.DUMMYFUNCTION("""COMPUTED_VALUE"""),"Low")</f>
        <v>Low</v>
      </c>
      <c r="C25" s="24" t="str">
        <f ca="1">IFERROR(__xludf.DUMMYFUNCTION("""COMPUTED_VALUE"""),"avanz.ai")</f>
        <v>avanz.ai</v>
      </c>
      <c r="D25" s="25" t="str">
        <f ca="1">IFERROR(__xludf.DUMMYFUNCTION("""COMPUTED_VALUE"""),"Financial data analysis at your finger tip.")</f>
        <v>Financial data analysis at your finger tip.</v>
      </c>
      <c r="E25" s="26" t="str">
        <f ca="1">IFERROR(__xludf.DUMMYFUNCTION("""COMPUTED_VALUE"""),"💎💎💎")</f>
        <v>💎💎💎</v>
      </c>
      <c r="F25" s="28" t="str">
        <f ca="1">IFERROR(__xludf.DUMMYFUNCTION("""COMPUTED_VALUE"""),"Translation")</f>
        <v>Translation</v>
      </c>
    </row>
    <row r="26" spans="1:6" ht="28">
      <c r="A26" s="45" t="str">
        <f ca="1">IFERROR(__xludf.DUMMYFUNCTION("""COMPUTED_VALUE"""),"Axiom.ai")</f>
        <v>Axiom.ai</v>
      </c>
      <c r="B26" s="23" t="str">
        <f ca="1">IFERROR(__xludf.DUMMYFUNCTION("""COMPUTED_VALUE"""),"Medium")</f>
        <v>Medium</v>
      </c>
      <c r="C26" s="24" t="str">
        <f ca="1">IFERROR(__xludf.DUMMYFUNCTION("""COMPUTED_VALUE"""),"axiom.ai")</f>
        <v>axiom.ai</v>
      </c>
      <c r="D26" s="25" t="str">
        <f ca="1">IFERROR(__xludf.DUMMYFUNCTION("""COMPUTED_VALUE"""),"Powerful tool for your website automation needs")</f>
        <v>Powerful tool for your website automation needs</v>
      </c>
      <c r="E26" s="26" t="str">
        <f ca="1">IFERROR(__xludf.DUMMYFUNCTION("""COMPUTED_VALUE"""),"💎💎")</f>
        <v>💎💎</v>
      </c>
      <c r="F26" s="28"/>
    </row>
    <row r="27" spans="1:6" ht="28">
      <c r="A27" s="44" t="str">
        <f ca="1">IFERROR(__xludf.DUMMYFUNCTION("""COMPUTED_VALUE"""),"Bard")</f>
        <v>Bard</v>
      </c>
      <c r="B27" s="23" t="str">
        <f ca="1">IFERROR(__xludf.DUMMYFUNCTION("""COMPUTED_VALUE"""),"High")</f>
        <v>High</v>
      </c>
      <c r="C27" s="24" t="str">
        <f ca="1">IFERROR(__xludf.DUMMYFUNCTION("""COMPUTED_VALUE"""),"gemini.google.com")</f>
        <v>gemini.google.com</v>
      </c>
      <c r="D27" s="25" t="str">
        <f ca="1">IFERROR(__xludf.DUMMYFUNCTION("""COMPUTED_VALUE"""),"AI experiment by the world's search engine super giant.")</f>
        <v>AI experiment by the world's search engine super giant.</v>
      </c>
      <c r="E27" s="26" t="str">
        <f ca="1">IFERROR(__xludf.DUMMYFUNCTION("""COMPUTED_VALUE"""),"🤩🤩🤩🤩🤩")</f>
        <v>🤩🤩🤩🤩🤩</v>
      </c>
      <c r="F27" s="28"/>
    </row>
    <row r="28" spans="1:6" ht="70">
      <c r="A28" s="44" t="str">
        <f ca="1">IFERROR(__xludf.DUMMYFUNCTION("""COMPUTED_VALUE"""),"Beautiful AI")</f>
        <v>Beautiful AI</v>
      </c>
      <c r="B28" s="23" t="str">
        <f ca="1">IFERROR(__xludf.DUMMYFUNCTION("""COMPUTED_VALUE"""),"Medium")</f>
        <v>Medium</v>
      </c>
      <c r="C28" s="24" t="str">
        <f ca="1">IFERROR(__xludf.DUMMYFUNCTION("""COMPUTED_VALUE"""),"beautiful.ai")</f>
        <v>beautiful.ai</v>
      </c>
      <c r="D28" s="25" t="str">
        <f ca="1">IFERROR(__xludf.DUMMYFUNCTION("""COMPUTED_VALUE"""),"Beautiful.ai is a website that allows users to easily create visually impressive presentations, reports, and proposals without needing any design expertise.")</f>
        <v>Beautiful.ai is a website that allows users to easily create visually impressive presentations, reports, and proposals without needing any design expertise.</v>
      </c>
      <c r="E28" s="26" t="str">
        <f ca="1">IFERROR(__xludf.DUMMYFUNCTION("""COMPUTED_VALUE"""),"🤩🤩🤩")</f>
        <v>🤩🤩🤩</v>
      </c>
      <c r="F28" s="28"/>
    </row>
    <row r="29" spans="1:6" ht="42">
      <c r="A29" s="44" t="str">
        <f ca="1">IFERROR(__xludf.DUMMYFUNCTION("""COMPUTED_VALUE"""),"Blackbox")</f>
        <v>Blackbox</v>
      </c>
      <c r="B29" s="23" t="str">
        <f ca="1">IFERROR(__xludf.DUMMYFUNCTION("""COMPUTED_VALUE"""),"Medium")</f>
        <v>Medium</v>
      </c>
      <c r="C29" s="24" t="str">
        <f ca="1">IFERROR(__xludf.DUMMYFUNCTION("""COMPUTED_VALUE"""),"useblackbox.io")</f>
        <v>useblackbox.io</v>
      </c>
      <c r="D29" s="25" t="str">
        <f ca="1">IFERROR(__xludf.DUMMYFUNCTION("""COMPUTED_VALUE"""),"Blackbox provides a range of coding tools for businesses to improve efficiency.")</f>
        <v>Blackbox provides a range of coding tools for businesses to improve efficiency.</v>
      </c>
      <c r="E29" s="26" t="str">
        <f ca="1">IFERROR(__xludf.DUMMYFUNCTION("""COMPUTED_VALUE"""),"🤩🤩🤩")</f>
        <v>🤩🤩🤩</v>
      </c>
      <c r="F29" s="28"/>
    </row>
    <row r="30" spans="1:6" ht="42">
      <c r="A30" s="44" t="str">
        <f ca="1">IFERROR(__xludf.DUMMYFUNCTION("""COMPUTED_VALUE"""),"Brancher")</f>
        <v>Brancher</v>
      </c>
      <c r="B30" s="23" t="str">
        <f ca="1">IFERROR(__xludf.DUMMYFUNCTION("""COMPUTED_VALUE"""),"Medium")</f>
        <v>Medium</v>
      </c>
      <c r="C30" s="24" t="str">
        <f ca="1">IFERROR(__xludf.DUMMYFUNCTION("""COMPUTED_VALUE"""),"brancher.ai")</f>
        <v>brancher.ai</v>
      </c>
      <c r="D30" s="25" t="str">
        <f ca="1">IFERROR(__xludf.DUMMYFUNCTION("""COMPUTED_VALUE"""),"Brancher is an AI-powered platform that helps companies create applications easily")</f>
        <v>Brancher is an AI-powered platform that helps companies create applications easily</v>
      </c>
      <c r="E30" s="26" t="str">
        <f ca="1">IFERROR(__xludf.DUMMYFUNCTION("""COMPUTED_VALUE"""),"🤩🤩🤩🤩🤩")</f>
        <v>🤩🤩🤩🤩🤩</v>
      </c>
      <c r="F30" s="28"/>
    </row>
    <row r="31" spans="1:6" ht="42">
      <c r="A31" s="44" t="str">
        <f ca="1">IFERROR(__xludf.DUMMYFUNCTION("""COMPUTED_VALUE"""),"Canva Magic Write")</f>
        <v>Canva Magic Write</v>
      </c>
      <c r="B31" s="23" t="str">
        <f ca="1">IFERROR(__xludf.DUMMYFUNCTION("""COMPUTED_VALUE"""),"High")</f>
        <v>High</v>
      </c>
      <c r="C31" s="24" t="str">
        <f ca="1">IFERROR(__xludf.DUMMYFUNCTION("""COMPUTED_VALUE"""),"canva.com/magic-write")</f>
        <v>canva.com/magic-write</v>
      </c>
      <c r="D31" s="25" t="str">
        <f ca="1">IFERROR(__xludf.DUMMYFUNCTION("""COMPUTED_VALUE"""),"Canva Magic Write is an AI-powered text editor to help create content fast.")</f>
        <v>Canva Magic Write is an AI-powered text editor to help create content fast.</v>
      </c>
      <c r="E31" s="26" t="str">
        <f ca="1">IFERROR(__xludf.DUMMYFUNCTION("""COMPUTED_VALUE"""),"🤩🤩🤩")</f>
        <v>🤩🤩🤩</v>
      </c>
      <c r="F31" s="28"/>
    </row>
    <row r="32" spans="1:6" ht="28">
      <c r="A32" s="44" t="str">
        <f ca="1">IFERROR(__xludf.DUMMYFUNCTION("""COMPUTED_VALUE"""),"Cascadeur")</f>
        <v>Cascadeur</v>
      </c>
      <c r="B32" s="23" t="str">
        <f ca="1">IFERROR(__xludf.DUMMYFUNCTION("""COMPUTED_VALUE"""),"Medium")</f>
        <v>Medium</v>
      </c>
      <c r="C32" s="24" t="str">
        <f ca="1">IFERROR(__xludf.DUMMYFUNCTION("""COMPUTED_VALUE"""),"cascadeur.com")</f>
        <v>cascadeur.com</v>
      </c>
      <c r="D32" s="25" t="str">
        <f ca="1">IFERROR(__xludf.DUMMYFUNCTION("""COMPUTED_VALUE"""),"Computer animation software for realistic 3D character motion.")</f>
        <v>Computer animation software for realistic 3D character motion.</v>
      </c>
      <c r="E32" s="26" t="str">
        <f ca="1">IFERROR(__xludf.DUMMYFUNCTION("""COMPUTED_VALUE"""),"🤩🤩🤩")</f>
        <v>🤩🤩🤩</v>
      </c>
      <c r="F32" s="28"/>
    </row>
    <row r="33" spans="1:6" ht="28">
      <c r="A33" s="44" t="str">
        <f ca="1">IFERROR(__xludf.DUMMYFUNCTION("""COMPUTED_VALUE"""),"Certainly")</f>
        <v>Certainly</v>
      </c>
      <c r="B33" s="23" t="str">
        <f ca="1">IFERROR(__xludf.DUMMYFUNCTION("""COMPUTED_VALUE"""),"Low")</f>
        <v>Low</v>
      </c>
      <c r="C33" s="24" t="str">
        <f ca="1">IFERROR(__xludf.DUMMYFUNCTION("""COMPUTED_VALUE"""),"certainly.io")</f>
        <v>certainly.io</v>
      </c>
      <c r="D33" s="25" t="str">
        <f ca="1">IFERROR(__xludf.DUMMYFUNCTION("""COMPUTED_VALUE"""),"Certainly.io creates an AI copy of anyone in your team")</f>
        <v>Certainly.io creates an AI copy of anyone in your team</v>
      </c>
      <c r="E33" s="26" t="str">
        <f ca="1">IFERROR(__xludf.DUMMYFUNCTION("""COMPUTED_VALUE"""),"🤩🤩🤩🤩🤩")</f>
        <v>🤩🤩🤩🤩🤩</v>
      </c>
      <c r="F33" s="28"/>
    </row>
    <row r="34" spans="1:6" ht="42">
      <c r="A34" s="44" t="str">
        <f ca="1">IFERROR(__xludf.DUMMYFUNCTION("""COMPUTED_VALUE"""),"Character")</f>
        <v>Character</v>
      </c>
      <c r="B34" s="23" t="str">
        <f ca="1">IFERROR(__xludf.DUMMYFUNCTION("""COMPUTED_VALUE"""),"High")</f>
        <v>High</v>
      </c>
      <c r="C34" s="24" t="str">
        <f ca="1">IFERROR(__xludf.DUMMYFUNCTION("""COMPUTED_VALUE"""),"beta.character.ai")</f>
        <v>beta.character.ai</v>
      </c>
      <c r="D34" s="25" t="str">
        <f ca="1">IFERROR(__xludf.DUMMYFUNCTION("""COMPUTED_VALUE"""),"Build converational AI with a fictional persona or based on real people.")</f>
        <v>Build converational AI with a fictional persona or based on real people.</v>
      </c>
      <c r="E34" s="26"/>
      <c r="F34" s="28"/>
    </row>
    <row r="35" spans="1:6" ht="15.5">
      <c r="A35" s="44" t="str">
        <f ca="1">IFERROR(__xludf.DUMMYFUNCTION("""COMPUTED_VALUE"""),"ChatGPT (OpenAI)")</f>
        <v>ChatGPT (OpenAI)</v>
      </c>
      <c r="B35" s="23" t="str">
        <f ca="1">IFERROR(__xludf.DUMMYFUNCTION("""COMPUTED_VALUE"""),"High")</f>
        <v>High</v>
      </c>
      <c r="C35" s="24" t="str">
        <f ca="1">IFERROR(__xludf.DUMMYFUNCTION("""COMPUTED_VALUE"""),"chat.openai.com")</f>
        <v>chat.openai.com</v>
      </c>
      <c r="D35" s="25" t="str">
        <f ca="1">IFERROR(__xludf.DUMMYFUNCTION("""COMPUTED_VALUE"""),"Conversational and sensational AI.")</f>
        <v>Conversational and sensational AI.</v>
      </c>
      <c r="E35" s="26"/>
      <c r="F35" s="28"/>
    </row>
    <row r="36" spans="1:6" ht="56">
      <c r="A36" s="44" t="str">
        <f ca="1">IFERROR(__xludf.DUMMYFUNCTION("""COMPUTED_VALUE"""),"ChatGPT for Google")</f>
        <v>ChatGPT for Google</v>
      </c>
      <c r="B36" s="23" t="str">
        <f ca="1">IFERROR(__xludf.DUMMYFUNCTION("""COMPUTED_VALUE"""),"Medium")</f>
        <v>Medium</v>
      </c>
      <c r="C36" s="24" t="str">
        <f ca="1">IFERROR(__xludf.DUMMYFUNCTION("""COMPUTED_VALUE"""),"chatgpt4google.com")</f>
        <v>chatgpt4google.com</v>
      </c>
      <c r="D36" s="25" t="str">
        <f ca="1">IFERROR(__xludf.DUMMYFUNCTION("""COMPUTED_VALUE"""),"ChatGPT4Google is a google extension and an AI-based conversation toolkit for Google products.")</f>
        <v>ChatGPT4Google is a google extension and an AI-based conversation toolkit for Google products.</v>
      </c>
      <c r="E36" s="26" t="str">
        <f ca="1">IFERROR(__xludf.DUMMYFUNCTION("""COMPUTED_VALUE"""),"🤩🤩🤩")</f>
        <v>🤩🤩🤩</v>
      </c>
      <c r="F36" s="28"/>
    </row>
    <row r="37" spans="1:6" ht="70">
      <c r="A37" s="44" t="str">
        <f ca="1">IFERROR(__xludf.DUMMYFUNCTION("""COMPUTED_VALUE"""),"ChatGPT Writer")</f>
        <v>ChatGPT Writer</v>
      </c>
      <c r="B37" s="23" t="str">
        <f ca="1">IFERROR(__xludf.DUMMYFUNCTION("""COMPUTED_VALUE"""),"Medium")</f>
        <v>Medium</v>
      </c>
      <c r="C37" s="24" t="str">
        <f ca="1">IFERROR(__xludf.DUMMYFUNCTION("""COMPUTED_VALUE"""),"chatgptwriter.ai")</f>
        <v>chatgptwriter.ai</v>
      </c>
      <c r="D37" s="25" t="str">
        <f ca="1">IFERROR(__xludf.DUMMYFUNCTION("""COMPUTED_VALUE"""),"Obtain personalized writing advice, recommendations, and evaluations through its advanced chatbot system that can be easilly installed using google extension")</f>
        <v>Obtain personalized writing advice, recommendations, and evaluations through its advanced chatbot system that can be easilly installed using google extension</v>
      </c>
      <c r="E37" s="26" t="str">
        <f ca="1">IFERROR(__xludf.DUMMYFUNCTION("""COMPUTED_VALUE"""),"🤩🤩🤩🤩🤩")</f>
        <v>🤩🤩🤩🤩🤩</v>
      </c>
      <c r="F37" s="28"/>
    </row>
    <row r="38" spans="1:6" ht="42">
      <c r="A38" s="44" t="str">
        <f ca="1">IFERROR(__xludf.DUMMYFUNCTION("""COMPUTED_VALUE"""),"CheckerAI")</f>
        <v>CheckerAI</v>
      </c>
      <c r="B38" s="23" t="str">
        <f ca="1">IFERROR(__xludf.DUMMYFUNCTION("""COMPUTED_VALUE"""),"Low")</f>
        <v>Low</v>
      </c>
      <c r="C38" s="24" t="str">
        <f ca="1">IFERROR(__xludf.DUMMYFUNCTION("""COMPUTED_VALUE"""),"demo.thecheckerai.com")</f>
        <v>demo.thecheckerai.com</v>
      </c>
      <c r="D38" s="25" t="str">
        <f ca="1">IFERROR(__xludf.DUMMYFUNCTION("""COMPUTED_VALUE"""),"CheckerAI is a comprehensive anti-cheating solution for possible plagiarism")</f>
        <v>CheckerAI is a comprehensive anti-cheating solution for possible plagiarism</v>
      </c>
      <c r="E38" s="26" t="str">
        <f ca="1">IFERROR(__xludf.DUMMYFUNCTION("""COMPUTED_VALUE"""),"🤩🤩🤩🤩🤩")</f>
        <v>🤩🤩🤩🤩🤩</v>
      </c>
      <c r="F38" s="28"/>
    </row>
    <row r="39" spans="1:6" ht="42">
      <c r="A39" s="44" t="str">
        <f ca="1">IFERROR(__xludf.DUMMYFUNCTION("""COMPUTED_VALUE"""),"Cleanvoice AI")</f>
        <v>Cleanvoice AI</v>
      </c>
      <c r="B39" s="23" t="str">
        <f ca="1">IFERROR(__xludf.DUMMYFUNCTION("""COMPUTED_VALUE"""),"Medium")</f>
        <v>Medium</v>
      </c>
      <c r="C39" s="24" t="str">
        <f ca="1">IFERROR(__xludf.DUMMYFUNCTION("""COMPUTED_VALUE"""),"cleanvoice.ai")</f>
        <v>cleanvoice.ai</v>
      </c>
      <c r="D39" s="25" t="str">
        <f ca="1">IFERROR(__xludf.DUMMYFUNCTION("""COMPUTED_VALUE"""),"AI voice assistant platform that helps reduce podcast noise by removing filler words")</f>
        <v>AI voice assistant platform that helps reduce podcast noise by removing filler words</v>
      </c>
      <c r="E39" s="26" t="str">
        <f ca="1">IFERROR(__xludf.DUMMYFUNCTION("""COMPUTED_VALUE"""),"🤩🤩🤩")</f>
        <v>🤩🤩🤩</v>
      </c>
      <c r="F39" s="28"/>
    </row>
    <row r="40" spans="1:6" ht="28">
      <c r="A40" s="45" t="str">
        <f ca="1">IFERROR(__xludf.DUMMYFUNCTION("""COMPUTED_VALUE"""),"Codenull.ai")</f>
        <v>Codenull.ai</v>
      </c>
      <c r="B40" s="23" t="str">
        <f ca="1">IFERROR(__xludf.DUMMYFUNCTION("""COMPUTED_VALUE"""),"Low")</f>
        <v>Low</v>
      </c>
      <c r="C40" s="24" t="str">
        <f ca="1">IFERROR(__xludf.DUMMYFUNCTION("""COMPUTED_VALUE"""),"codenull.ai")</f>
        <v>codenull.ai</v>
      </c>
      <c r="D40" s="25" t="str">
        <f ca="1">IFERROR(__xludf.DUMMYFUNCTION("""COMPUTED_VALUE"""),"AI-driven software to optimize digital workflows with no coding")</f>
        <v>AI-driven software to optimize digital workflows with no coding</v>
      </c>
      <c r="E40" s="26" t="str">
        <f ca="1">IFERROR(__xludf.DUMMYFUNCTION("""COMPUTED_VALUE"""),"🤩")</f>
        <v>🤩</v>
      </c>
      <c r="F40" s="28"/>
    </row>
    <row r="41" spans="1:6" ht="56">
      <c r="A41" s="45" t="str">
        <f ca="1">IFERROR(__xludf.DUMMYFUNCTION("""COMPUTED_VALUE"""),"Compose.ai")</f>
        <v>Compose.ai</v>
      </c>
      <c r="B41" s="23" t="str">
        <f ca="1">IFERROR(__xludf.DUMMYFUNCTION("""COMPUTED_VALUE"""),"Medium")</f>
        <v>Medium</v>
      </c>
      <c r="C41" s="24" t="str">
        <f ca="1">IFERROR(__xludf.DUMMYFUNCTION("""COMPUTED_VALUE"""),"compose.ai")</f>
        <v>compose.ai</v>
      </c>
      <c r="D41" s="25" t="str">
        <f ca="1">IFERROR(__xludf.DUMMYFUNCTION("""COMPUTED_VALUE"""),"Compose AI is a Chrome extension that cuts your writing time by 40% with AI-powered autocompletion &amp; text generation.")</f>
        <v>Compose AI is a Chrome extension that cuts your writing time by 40% with AI-powered autocompletion &amp; text generation.</v>
      </c>
      <c r="E41" s="26" t="str">
        <f ca="1">IFERROR(__xludf.DUMMYFUNCTION("""COMPUTED_VALUE"""),"🤩🤩🤩")</f>
        <v>🤩🤩🤩</v>
      </c>
      <c r="F41" s="28"/>
    </row>
    <row r="42" spans="1:6" ht="42">
      <c r="A42" s="44" t="str">
        <f ca="1">IFERROR(__xludf.DUMMYFUNCTION("""COMPUTED_VALUE"""),"Context")</f>
        <v>Context</v>
      </c>
      <c r="B42" s="23" t="str">
        <f ca="1">IFERROR(__xludf.DUMMYFUNCTION("""COMPUTED_VALUE"""),"Low")</f>
        <v>Low</v>
      </c>
      <c r="C42" s="24" t="str">
        <f ca="1">IFERROR(__xludf.DUMMYFUNCTION("""COMPUTED_VALUE"""),"usecontext.io")</f>
        <v>usecontext.io</v>
      </c>
      <c r="D42" s="25" t="str">
        <f ca="1">IFERROR(__xludf.DUMMYFUNCTION("""COMPUTED_VALUE"""),"Context provides AI-driven insights based from your favorite content creator.")</f>
        <v>Context provides AI-driven insights based from your favorite content creator.</v>
      </c>
      <c r="E42" s="26" t="str">
        <f ca="1">IFERROR(__xludf.DUMMYFUNCTION("""COMPUTED_VALUE"""),"🤩🤩🤩")</f>
        <v>🤩🤩🤩</v>
      </c>
      <c r="F42" s="28"/>
    </row>
    <row r="43" spans="1:6" ht="37.5">
      <c r="A43" s="44" t="str">
        <f ca="1">IFERROR(__xludf.DUMMYFUNCTION("""COMPUTED_VALUE"""),"Continator")</f>
        <v>Continator</v>
      </c>
      <c r="B43" s="23" t="str">
        <f ca="1">IFERROR(__xludf.DUMMYFUNCTION("""COMPUTED_VALUE"""),"High")</f>
        <v>High</v>
      </c>
      <c r="C43" s="24" t="str">
        <f ca="1">IFERROR(__xludf.DUMMYFUNCTION("""COMPUTED_VALUE"""),"figma.com/community/plugin/1184099018479632867/Contentinator")</f>
        <v>figma.com/community/plugin/1184099018479632867/Contentinator</v>
      </c>
      <c r="D43" s="25" t="str">
        <f ca="1">IFERROR(__xludf.DUMMYFUNCTION("""COMPUTED_VALUE"""),"Automated text-filling tool allowing efficient content creation in Figma")</f>
        <v>Automated text-filling tool allowing efficient content creation in Figma</v>
      </c>
      <c r="E43" s="26" t="str">
        <f ca="1">IFERROR(__xludf.DUMMYFUNCTION("""COMPUTED_VALUE"""),"🤩🤩🤩")</f>
        <v>🤩🤩🤩</v>
      </c>
      <c r="F43" s="28"/>
    </row>
    <row r="44" spans="1:6" ht="42">
      <c r="A44" s="45" t="str">
        <f ca="1">IFERROR(__xludf.DUMMYFUNCTION("""COMPUTED_VALUE"""),"Copy.AI")</f>
        <v>Copy.AI</v>
      </c>
      <c r="B44" s="23" t="str">
        <f ca="1">IFERROR(__xludf.DUMMYFUNCTION("""COMPUTED_VALUE"""),"Medium")</f>
        <v>Medium</v>
      </c>
      <c r="C44" s="24" t="str">
        <f ca="1">IFERROR(__xludf.DUMMYFUNCTION("""COMPUTED_VALUE"""),"copy.ai")</f>
        <v>copy.ai</v>
      </c>
      <c r="D44" s="25" t="str">
        <f ca="1">IFERROR(__xludf.DUMMYFUNCTION("""COMPUTED_VALUE"""),"Copy.AI is an AI-driven content generation platform for businesses.")</f>
        <v>Copy.AI is an AI-driven content generation platform for businesses.</v>
      </c>
      <c r="E44" s="26"/>
      <c r="F44" s="28"/>
    </row>
    <row r="45" spans="1:6" ht="15.5">
      <c r="A45" s="44" t="str">
        <f ca="1">IFERROR(__xludf.DUMMYFUNCTION("""COMPUTED_VALUE"""),"CopySmith")</f>
        <v>CopySmith</v>
      </c>
      <c r="B45" s="23" t="str">
        <f ca="1">IFERROR(__xludf.DUMMYFUNCTION("""COMPUTED_VALUE"""),"Low")</f>
        <v>Low</v>
      </c>
      <c r="C45" s="24" t="str">
        <f ca="1">IFERROR(__xludf.DUMMYFUNCTION("""COMPUTED_VALUE"""),"copysmith.ai")</f>
        <v>copysmith.ai</v>
      </c>
      <c r="D45" s="25" t="str">
        <f ca="1">IFERROR(__xludf.DUMMYFUNCTION("""COMPUTED_VALUE"""),"Copywriter for product description")</f>
        <v>Copywriter for product description</v>
      </c>
      <c r="E45" s="26" t="str">
        <f ca="1">IFERROR(__xludf.DUMMYFUNCTION("""COMPUTED_VALUE"""),"💎💎💎")</f>
        <v>💎💎💎</v>
      </c>
      <c r="F45" s="28"/>
    </row>
    <row r="46" spans="1:6" ht="28">
      <c r="A46" s="44" t="str">
        <f ca="1">IFERROR(__xludf.DUMMYFUNCTION("""COMPUTED_VALUE"""),"Coqui")</f>
        <v>Coqui</v>
      </c>
      <c r="B46" s="23" t="str">
        <f ca="1">IFERROR(__xludf.DUMMYFUNCTION("""COMPUTED_VALUE"""),"Medium")</f>
        <v>Medium</v>
      </c>
      <c r="C46" s="24" t="str">
        <f ca="1">IFERROR(__xludf.DUMMYFUNCTION("""COMPUTED_VALUE"""),"coqui.ai")</f>
        <v>coqui.ai</v>
      </c>
      <c r="D46" s="25" t="str">
        <f ca="1">IFERROR(__xludf.DUMMYFUNCTION("""COMPUTED_VALUE"""),"Text-to-speech tool with human like emotion")</f>
        <v>Text-to-speech tool with human like emotion</v>
      </c>
      <c r="E46" s="26" t="str">
        <f ca="1">IFERROR(__xludf.DUMMYFUNCTION("""COMPUTED_VALUE"""),"🤩🤩🤩")</f>
        <v>🤩🤩🤩</v>
      </c>
      <c r="F46" s="28"/>
    </row>
    <row r="47" spans="1:6" ht="28">
      <c r="A47" s="44" t="str">
        <f ca="1">IFERROR(__xludf.DUMMYFUNCTION("""COMPUTED_VALUE"""),"Correcto")</f>
        <v>Correcto</v>
      </c>
      <c r="B47" s="23" t="str">
        <f ca="1">IFERROR(__xludf.DUMMYFUNCTION("""COMPUTED_VALUE"""),"Low")</f>
        <v>Low</v>
      </c>
      <c r="C47" s="24" t="str">
        <f ca="1">IFERROR(__xludf.DUMMYFUNCTION("""COMPUTED_VALUE"""),"correcto.es")</f>
        <v>correcto.es</v>
      </c>
      <c r="D47" s="25" t="str">
        <f ca="1">IFERROR(__xludf.DUMMYFUNCTION("""COMPUTED_VALUE"""),"Correcto.es offers content creation in spanish")</f>
        <v>Correcto.es offers content creation in spanish</v>
      </c>
      <c r="E47" s="26" t="str">
        <f ca="1">IFERROR(__xludf.DUMMYFUNCTION("""COMPUTED_VALUE"""),"🤩🤩🤩🤩🤩")</f>
        <v>🤩🤩🤩🤩🤩</v>
      </c>
      <c r="F47" s="28"/>
    </row>
    <row r="48" spans="1:6" ht="28">
      <c r="A48" s="44" t="str">
        <f ca="1">IFERROR(__xludf.DUMMYFUNCTION("""COMPUTED_VALUE"""),"Cresta")</f>
        <v>Cresta</v>
      </c>
      <c r="B48" s="23" t="str">
        <f ca="1">IFERROR(__xludf.DUMMYFUNCTION("""COMPUTED_VALUE"""),"Low")</f>
        <v>Low</v>
      </c>
      <c r="C48" s="24" t="str">
        <f ca="1">IFERROR(__xludf.DUMMYFUNCTION("""COMPUTED_VALUE"""),"cresta.com")</f>
        <v>cresta.com</v>
      </c>
      <c r="D48" s="25" t="str">
        <f ca="1">IFERROR(__xludf.DUMMYFUNCTION("""COMPUTED_VALUE"""),"Support your lead generation with this AI for an ultimate sales closing")</f>
        <v>Support your lead generation with this AI for an ultimate sales closing</v>
      </c>
      <c r="E48" s="26" t="str">
        <f ca="1">IFERROR(__xludf.DUMMYFUNCTION("""COMPUTED_VALUE"""),"🤩")</f>
        <v>🤩</v>
      </c>
      <c r="F48" s="28"/>
    </row>
    <row r="49" spans="1:6" ht="42">
      <c r="A49" s="44" t="str">
        <f ca="1">IFERROR(__xludf.DUMMYFUNCTION("""COMPUTED_VALUE"""),"CustomGPT")</f>
        <v>CustomGPT</v>
      </c>
      <c r="B49" s="23" t="str">
        <f ca="1">IFERROR(__xludf.DUMMYFUNCTION("""COMPUTED_VALUE"""),"Medium")</f>
        <v>Medium</v>
      </c>
      <c r="C49" s="24" t="str">
        <f ca="1">IFERROR(__xludf.DUMMYFUNCTION("""COMPUTED_VALUE"""),"customgpt.ai")</f>
        <v>customgpt.ai</v>
      </c>
      <c r="D49" s="25" t="str">
        <f ca="1">IFERROR(__xludf.DUMMYFUNCTION("""COMPUTED_VALUE"""),"Award-winning automated platform for natural language generation.")</f>
        <v>Award-winning automated platform for natural language generation.</v>
      </c>
      <c r="E49" s="26" t="str">
        <f ca="1">IFERROR(__xludf.DUMMYFUNCTION("""COMPUTED_VALUE"""),"🤩🤩🤩")</f>
        <v>🤩🤩🤩</v>
      </c>
      <c r="F49" s="28"/>
    </row>
    <row r="50" spans="1:6" ht="56">
      <c r="A50" s="44" t="str">
        <f ca="1">IFERROR(__xludf.DUMMYFUNCTION("""COMPUTED_VALUE"""),"Dall-E2")</f>
        <v>Dall-E2</v>
      </c>
      <c r="B50" s="23" t="str">
        <f ca="1">IFERROR(__xludf.DUMMYFUNCTION("""COMPUTED_VALUE"""),"High")</f>
        <v>High</v>
      </c>
      <c r="C50" s="24" t="str">
        <f ca="1">IFERROR(__xludf.DUMMYFUNCTION("""COMPUTED_VALUE"""),"labs.openai.com")</f>
        <v>labs.openai.com</v>
      </c>
      <c r="D50" s="25" t="str">
        <f ca="1">IFERROR(__xludf.DUMMYFUNCTION("""COMPUTED_VALUE"""),"Latest advancements in artificial intelligence technology and transforming the way we perceive image generation.")</f>
        <v>Latest advancements in artificial intelligence technology and transforming the way we perceive image generation.</v>
      </c>
      <c r="E50" s="26"/>
      <c r="F50" s="28"/>
    </row>
    <row r="51" spans="1:6" ht="28">
      <c r="A51" s="44" t="str">
        <f ca="1">IFERROR(__xludf.DUMMYFUNCTION("""COMPUTED_VALUE"""),"Ddevi")</f>
        <v>Ddevi</v>
      </c>
      <c r="B51" s="23" t="str">
        <f ca="1">IFERROR(__xludf.DUMMYFUNCTION("""COMPUTED_VALUE"""),"Medium")</f>
        <v>Medium</v>
      </c>
      <c r="C51" s="24" t="str">
        <f ca="1">IFERROR(__xludf.DUMMYFUNCTION("""COMPUTED_VALUE"""),"ddevi.com")</f>
        <v>ddevi.com</v>
      </c>
      <c r="D51" s="25" t="str">
        <f ca="1">IFERROR(__xludf.DUMMYFUNCTION("""COMPUTED_VALUE"""),"Automate lead monitoring, outreach, content and scheduling")</f>
        <v>Automate lead monitoring, outreach, content and scheduling</v>
      </c>
      <c r="E51" s="26" t="str">
        <f ca="1">IFERROR(__xludf.DUMMYFUNCTION("""COMPUTED_VALUE"""),"🤩🤩🤩🤩🤩")</f>
        <v>🤩🤩🤩🤩🤩</v>
      </c>
      <c r="F51" s="28"/>
    </row>
    <row r="52" spans="1:6" ht="56">
      <c r="A52" s="44" t="str">
        <f ca="1">IFERROR(__xludf.DUMMYFUNCTION("""COMPUTED_VALUE"""),"Deciphr AI")</f>
        <v>Deciphr AI</v>
      </c>
      <c r="B52" s="23" t="str">
        <f ca="1">IFERROR(__xludf.DUMMYFUNCTION("""COMPUTED_VALUE"""),"Low")</f>
        <v>Low</v>
      </c>
      <c r="C52" s="24" t="str">
        <f ca="1">IFERROR(__xludf.DUMMYFUNCTION("""COMPUTED_VALUE"""),"deciphr.ai")</f>
        <v>deciphr.ai</v>
      </c>
      <c r="D52" s="25" t="str">
        <f ca="1">IFERROR(__xludf.DUMMYFUNCTION("""COMPUTED_VALUE"""),"Deciphr AI is an AI-driven platform that provides natural language understanding of videos and podcasts")</f>
        <v>Deciphr AI is an AI-driven platform that provides natural language understanding of videos and podcasts</v>
      </c>
      <c r="E52" s="26" t="str">
        <f ca="1">IFERROR(__xludf.DUMMYFUNCTION("""COMPUTED_VALUE"""),"🤩🤩🤩🤩🤩")</f>
        <v>🤩🤩🤩🤩🤩</v>
      </c>
      <c r="F52" s="28"/>
    </row>
    <row r="53" spans="1:6" ht="42">
      <c r="A53" s="44" t="str">
        <f ca="1">IFERROR(__xludf.DUMMYFUNCTION("""COMPUTED_VALUE"""),"Deep AI Text-to-Image")</f>
        <v>Deep AI Text-to-Image</v>
      </c>
      <c r="B53" s="23" t="str">
        <f ca="1">IFERROR(__xludf.DUMMYFUNCTION("""COMPUTED_VALUE"""),"High")</f>
        <v>High</v>
      </c>
      <c r="C53" s="24" t="str">
        <f ca="1">IFERROR(__xludf.DUMMYFUNCTION("""COMPUTED_VALUE"""),"deepai.org")</f>
        <v>deepai.org</v>
      </c>
      <c r="D53" s="25" t="str">
        <f ca="1">IFERROR(__xludf.DUMMYFUNCTION("""COMPUTED_VALUE"""),"DeepAI Text-to-Image is an API that generates images based on text input using AI.")</f>
        <v>DeepAI Text-to-Image is an API that generates images based on text input using AI.</v>
      </c>
      <c r="E53" s="26" t="str">
        <f ca="1">IFERROR(__xludf.DUMMYFUNCTION("""COMPUTED_VALUE"""),"💎💎💎💎")</f>
        <v>💎💎💎💎</v>
      </c>
      <c r="F53" s="28"/>
    </row>
    <row r="54" spans="1:6" ht="70">
      <c r="A54" s="44" t="str">
        <f ca="1">IFERROR(__xludf.DUMMYFUNCTION("""COMPUTED_VALUE"""),"Deep Dream Generator")</f>
        <v>Deep Dream Generator</v>
      </c>
      <c r="B54" s="23" t="str">
        <f ca="1">IFERROR(__xludf.DUMMYFUNCTION("""COMPUTED_VALUE"""),"Medium")</f>
        <v>Medium</v>
      </c>
      <c r="C54" s="24" t="str">
        <f ca="1">IFERROR(__xludf.DUMMYFUNCTION("""COMPUTED_VALUE"""),"deepdreamgenerator.com")</f>
        <v>deepdreamgenerator.com</v>
      </c>
      <c r="D54" s="25" t="str">
        <f ca="1">IFERROR(__xludf.DUMMYFUNCTION("""COMPUTED_VALUE"""),"Deep Dream Generator is an artificial intelligence-based platform that creates surreal, dream-like images from your photos.")</f>
        <v>Deep Dream Generator is an artificial intelligence-based platform that creates surreal, dream-like images from your photos.</v>
      </c>
      <c r="E54" s="26" t="str">
        <f ca="1">IFERROR(__xludf.DUMMYFUNCTION("""COMPUTED_VALUE"""),"🤩🤩🤩")</f>
        <v>🤩🤩🤩</v>
      </c>
      <c r="F54" s="28"/>
    </row>
    <row r="55" spans="1:6" ht="70">
      <c r="A55" s="44" t="str">
        <f ca="1">IFERROR(__xludf.DUMMYFUNCTION("""COMPUTED_VALUE"""),"DeepL Translate")</f>
        <v>DeepL Translate</v>
      </c>
      <c r="B55" s="23" t="str">
        <f ca="1">IFERROR(__xludf.DUMMYFUNCTION("""COMPUTED_VALUE"""),"High")</f>
        <v>High</v>
      </c>
      <c r="C55" s="24" t="str">
        <f ca="1">IFERROR(__xludf.DUMMYFUNCTION("""COMPUTED_VALUE"""),"deepl.com/translator")</f>
        <v>deepl.com/translator</v>
      </c>
      <c r="D55" s="25" t="str">
        <f ca="1">IFERROR(__xludf.DUMMYFUNCTION("""COMPUTED_VALUE"""),"DeepL Translate is an advanced artificial intelligence powered translation service offering high-quality translations for many languages.")</f>
        <v>DeepL Translate is an advanced artificial intelligence powered translation service offering high-quality translations for many languages.</v>
      </c>
      <c r="E55" s="26" t="str">
        <f ca="1">IFERROR(__xludf.DUMMYFUNCTION("""COMPUTED_VALUE"""),"🤩🤩🤩")</f>
        <v>🤩🤩🤩</v>
      </c>
      <c r="F55" s="28"/>
    </row>
    <row r="56" spans="1:6" ht="42">
      <c r="A56" s="44" t="str">
        <f ca="1">IFERROR(__xludf.DUMMYFUNCTION("""COMPUTED_VALUE"""),"Descript Overdub")</f>
        <v>Descript Overdub</v>
      </c>
      <c r="B56" s="23" t="str">
        <f ca="1">IFERROR(__xludf.DUMMYFUNCTION("""COMPUTED_VALUE"""),"Medium")</f>
        <v>Medium</v>
      </c>
      <c r="C56" s="24" t="str">
        <f ca="1">IFERROR(__xludf.DUMMYFUNCTION("""COMPUTED_VALUE"""),"descript.com/overdub")</f>
        <v>descript.com/overdub</v>
      </c>
      <c r="D56" s="25" t="str">
        <f ca="1">IFERROR(__xludf.DUMMYFUNCTION("""COMPUTED_VALUE"""),"With Descript, you can generate media that has your personal tone, intonation, and style.")</f>
        <v>With Descript, you can generate media that has your personal tone, intonation, and style.</v>
      </c>
      <c r="E56" s="26"/>
      <c r="F56" s="28"/>
    </row>
    <row r="57" spans="1:6" ht="42">
      <c r="A57" s="44" t="str">
        <f ca="1">IFERROR(__xludf.DUMMYFUNCTION("""COMPUTED_VALUE"""),"Digital First AI")</f>
        <v>Digital First AI</v>
      </c>
      <c r="B57" s="23" t="str">
        <f ca="1">IFERROR(__xludf.DUMMYFUNCTION("""COMPUTED_VALUE"""),"Low")</f>
        <v>Low</v>
      </c>
      <c r="C57" s="24" t="str">
        <f ca="1">IFERROR(__xludf.DUMMYFUNCTION("""COMPUTED_VALUE"""),"digitalfirst.ai")</f>
        <v>digitalfirst.ai</v>
      </c>
      <c r="D57" s="25" t="str">
        <f ca="1">IFERROR(__xludf.DUMMYFUNCTION("""COMPUTED_VALUE"""),"Helps businesses create marketing content and automate business processes")</f>
        <v>Helps businesses create marketing content and automate business processes</v>
      </c>
      <c r="E57" s="26" t="str">
        <f ca="1">IFERROR(__xludf.DUMMYFUNCTION("""COMPUTED_VALUE"""),"💎💎")</f>
        <v>💎💎</v>
      </c>
      <c r="F57" s="28"/>
    </row>
    <row r="58" spans="1:6" ht="42">
      <c r="A58" s="44" t="str">
        <f ca="1">IFERROR(__xludf.DUMMYFUNCTION("""COMPUTED_VALUE"""),"DocuChat")</f>
        <v>DocuChat</v>
      </c>
      <c r="B58" s="23" t="str">
        <f ca="1">IFERROR(__xludf.DUMMYFUNCTION("""COMPUTED_VALUE"""),"Low")</f>
        <v>Low</v>
      </c>
      <c r="C58" s="24" t="str">
        <f ca="1">IFERROR(__xludf.DUMMYFUNCTION("""COMPUTED_VALUE"""),"docuchat.io")</f>
        <v>docuchat.io</v>
      </c>
      <c r="D58" s="25" t="str">
        <f ca="1">IFERROR(__xludf.DUMMYFUNCTION("""COMPUTED_VALUE"""),"DocuChat is an AI tool that makes your document as basis of a chatbot")</f>
        <v>DocuChat is an AI tool that makes your document as basis of a chatbot</v>
      </c>
      <c r="E58" s="26" t="str">
        <f ca="1">IFERROR(__xludf.DUMMYFUNCTION("""COMPUTED_VALUE"""),"🤩🤩🤩")</f>
        <v>🤩🤩🤩</v>
      </c>
      <c r="F58" s="28"/>
    </row>
    <row r="59" spans="1:6" ht="28">
      <c r="A59" s="44" t="str">
        <f ca="1">IFERROR(__xludf.DUMMYFUNCTION("""COMPUTED_VALUE"""),"DoNotPay")</f>
        <v>DoNotPay</v>
      </c>
      <c r="B59" s="23" t="str">
        <f ca="1">IFERROR(__xludf.DUMMYFUNCTION("""COMPUTED_VALUE"""),"Medium")</f>
        <v>Medium</v>
      </c>
      <c r="C59" s="24" t="str">
        <f ca="1">IFERROR(__xludf.DUMMYFUNCTION("""COMPUTED_VALUE"""),"donotpay.com")</f>
        <v>donotpay.com</v>
      </c>
      <c r="D59" s="25" t="str">
        <f ca="1">IFERROR(__xludf.DUMMYFUNCTION("""COMPUTED_VALUE"""),"Robot lawyer that provides free legal help to users worldwide.")</f>
        <v>Robot lawyer that provides free legal help to users worldwide.</v>
      </c>
      <c r="E59" s="26" t="str">
        <f ca="1">IFERROR(__xludf.DUMMYFUNCTION("""COMPUTED_VALUE"""),"💎💎💎")</f>
        <v>💎💎💎</v>
      </c>
      <c r="F59" s="28"/>
    </row>
    <row r="60" spans="1:6" ht="70">
      <c r="A60" s="44" t="str">
        <f ca="1">IFERROR(__xludf.DUMMYFUNCTION("""COMPUTED_VALUE"""),"Dreamhouse AI")</f>
        <v>Dreamhouse AI</v>
      </c>
      <c r="B60" s="23" t="str">
        <f ca="1">IFERROR(__xludf.DUMMYFUNCTION("""COMPUTED_VALUE"""),"Low")</f>
        <v>Low</v>
      </c>
      <c r="C60" s="24" t="str">
        <f ca="1">IFERROR(__xludf.DUMMYFUNCTION("""COMPUTED_VALUE"""),"dreamhouseai.com")</f>
        <v>dreamhouseai.com</v>
      </c>
      <c r="D60" s="25" t="str">
        <f ca="1">IFERROR(__xludf.DUMMYFUNCTION("""COMPUTED_VALUE"""),"Dreamhouse AI is an AI-powered platform that helps people find their perfect home by providing personalized architectural recommendations and insights.")</f>
        <v>Dreamhouse AI is an AI-powered platform that helps people find their perfect home by providing personalized architectural recommendations and insights.</v>
      </c>
      <c r="E60" s="26" t="str">
        <f ca="1">IFERROR(__xludf.DUMMYFUNCTION("""COMPUTED_VALUE"""),"💎💎💎")</f>
        <v>💎💎💎</v>
      </c>
      <c r="F60" s="28"/>
    </row>
    <row r="61" spans="1:6" ht="56">
      <c r="A61" s="44" t="str">
        <f ca="1">IFERROR(__xludf.DUMMYFUNCTION("""COMPUTED_VALUE"""),"Easy-Peasy")</f>
        <v>Easy-Peasy</v>
      </c>
      <c r="B61" s="23" t="str">
        <f ca="1">IFERROR(__xludf.DUMMYFUNCTION("""COMPUTED_VALUE"""),"Medium")</f>
        <v>Medium</v>
      </c>
      <c r="C61" s="24" t="str">
        <f ca="1">IFERROR(__xludf.DUMMYFUNCTION("""COMPUTED_VALUE"""),"easy-peasy.ai")</f>
        <v>easy-peasy.ai</v>
      </c>
      <c r="D61" s="25" t="str">
        <f ca="1">IFERROR(__xludf.DUMMYFUNCTION("""COMPUTED_VALUE"""),"AI assistant with 80+ built in templates that can be used for Image Crafting, Audio Generation, and AI Transcription.")</f>
        <v>AI assistant with 80+ built in templates that can be used for Image Crafting, Audio Generation, and AI Transcription.</v>
      </c>
      <c r="E61" s="26"/>
      <c r="F61" s="28"/>
    </row>
    <row r="62" spans="1:6" ht="42">
      <c r="A62" s="44" t="str">
        <f ca="1">IFERROR(__xludf.DUMMYFUNCTION("""COMPUTED_VALUE"""),"Eightfold")</f>
        <v>Eightfold</v>
      </c>
      <c r="B62" s="23" t="str">
        <f ca="1">IFERROR(__xludf.DUMMYFUNCTION("""COMPUTED_VALUE"""),"High")</f>
        <v>High</v>
      </c>
      <c r="C62" s="24" t="str">
        <f ca="1">IFERROR(__xludf.DUMMYFUNCTION("""COMPUTED_VALUE"""),"eightfold.ai")</f>
        <v>eightfold.ai</v>
      </c>
      <c r="D62" s="25" t="str">
        <f ca="1">IFERROR(__xludf.DUMMYFUNCTION("""COMPUTED_VALUE"""),"AI tool for the human resource management to maximize teammates potential")</f>
        <v>AI tool for the human resource management to maximize teammates potential</v>
      </c>
      <c r="E62" s="26"/>
      <c r="F62" s="28"/>
    </row>
    <row r="63" spans="1:6" ht="28">
      <c r="A63" s="44" t="str">
        <f ca="1">IFERROR(__xludf.DUMMYFUNCTION("""COMPUTED_VALUE"""),"Eilla AI")</f>
        <v>Eilla AI</v>
      </c>
      <c r="B63" s="23" t="str">
        <f ca="1">IFERROR(__xludf.DUMMYFUNCTION("""COMPUTED_VALUE"""),"Low")</f>
        <v>Low</v>
      </c>
      <c r="C63" s="24" t="str">
        <f ca="1">IFERROR(__xludf.DUMMYFUNCTION("""COMPUTED_VALUE"""),"eilla.ai")</f>
        <v>eilla.ai</v>
      </c>
      <c r="D63" s="25" t="str">
        <f ca="1">IFERROR(__xludf.DUMMYFUNCTION("""COMPUTED_VALUE"""),"Secure AI finance platform for you and your business")</f>
        <v>Secure AI finance platform for you and your business</v>
      </c>
      <c r="E63" s="26"/>
      <c r="F63" s="28"/>
    </row>
    <row r="64" spans="1:6" ht="28">
      <c r="A64" s="44" t="str">
        <f ca="1">IFERROR(__xludf.DUMMYFUNCTION("""COMPUTED_VALUE"""),"Elicit")</f>
        <v>Elicit</v>
      </c>
      <c r="B64" s="23" t="str">
        <f ca="1">IFERROR(__xludf.DUMMYFUNCTION("""COMPUTED_VALUE"""),"Medium")</f>
        <v>Medium</v>
      </c>
      <c r="C64" s="24" t="str">
        <f ca="1">IFERROR(__xludf.DUMMYFUNCTION("""COMPUTED_VALUE"""),"elicit.com")</f>
        <v>elicit.com</v>
      </c>
      <c r="D64" s="25" t="str">
        <f ca="1">IFERROR(__xludf.DUMMYFUNCTION("""COMPUTED_VALUE"""),"Offers a great and efficient way to do research")</f>
        <v>Offers a great and efficient way to do research</v>
      </c>
      <c r="E64" s="26" t="str">
        <f ca="1">IFERROR(__xludf.DUMMYFUNCTION("""COMPUTED_VALUE"""),"🤩🤩🤩")</f>
        <v>🤩🤩🤩</v>
      </c>
      <c r="F64" s="28"/>
    </row>
    <row r="65" spans="1:6" ht="42">
      <c r="A65" s="45" t="str">
        <f ca="1">IFERROR(__xludf.DUMMYFUNCTION("""COMPUTED_VALUE"""),"Fastoutreach.ai")</f>
        <v>Fastoutreach.ai</v>
      </c>
      <c r="B65" s="23" t="str">
        <f ca="1">IFERROR(__xludf.DUMMYFUNCTION("""COMPUTED_VALUE"""),"Low")</f>
        <v>Low</v>
      </c>
      <c r="C65" s="24" t="str">
        <f ca="1">IFERROR(__xludf.DUMMYFUNCTION("""COMPUTED_VALUE"""),"fastoutreach.ai")</f>
        <v>fastoutreach.ai</v>
      </c>
      <c r="D65" s="25" t="str">
        <f ca="1">IFERROR(__xludf.DUMMYFUNCTION("""COMPUTED_VALUE"""),"AI tool that generates personalized cold messages from a single URL")</f>
        <v>AI tool that generates personalized cold messages from a single URL</v>
      </c>
      <c r="E65" s="26"/>
      <c r="F65" s="28"/>
    </row>
    <row r="66" spans="1:6" ht="15.5">
      <c r="A66" s="44" t="str">
        <f ca="1">IFERROR(__xludf.DUMMYFUNCTION("""COMPUTED_VALUE"""),"Fathom")</f>
        <v>Fathom</v>
      </c>
      <c r="B66" s="23" t="str">
        <f ca="1">IFERROR(__xludf.DUMMYFUNCTION("""COMPUTED_VALUE"""),"Medium")</f>
        <v>Medium</v>
      </c>
      <c r="C66" s="29" t="str">
        <f ca="1">IFERROR(__xludf.DUMMYFUNCTION("""COMPUTED_VALUE"""),"fathom.video")</f>
        <v>fathom.video</v>
      </c>
      <c r="D66" s="25" t="str">
        <f ca="1">IFERROR(__xludf.DUMMYFUNCTION("""COMPUTED_VALUE"""),"Transcribe your meetings faster")</f>
        <v>Transcribe your meetings faster</v>
      </c>
      <c r="E66" s="26"/>
      <c r="F66" s="28"/>
    </row>
    <row r="67" spans="1:6" ht="42">
      <c r="A67" s="44" t="str">
        <f ca="1">IFERROR(__xludf.DUMMYFUNCTION("""COMPUTED_VALUE"""),"Filmora")</f>
        <v>Filmora</v>
      </c>
      <c r="B67" s="23" t="str">
        <f ca="1">IFERROR(__xludf.DUMMYFUNCTION("""COMPUTED_VALUE"""),"Medium")</f>
        <v>Medium</v>
      </c>
      <c r="C67" s="24" t="str">
        <f ca="1">IFERROR(__xludf.DUMMYFUNCTION("""COMPUTED_VALUE"""),"filmora.wondershare.net")</f>
        <v>filmora.wondershare.net</v>
      </c>
      <c r="D67" s="25" t="str">
        <f ca="1">IFERROR(__xludf.DUMMYFUNCTION("""COMPUTED_VALUE"""),"AI editing software that stretches audio, has audio denoise, auto reframe, and silence detection")</f>
        <v>AI editing software that stretches audio, has audio denoise, auto reframe, and silence detection</v>
      </c>
      <c r="E67" s="26" t="str">
        <f ca="1">IFERROR(__xludf.DUMMYFUNCTION("""COMPUTED_VALUE"""),"🤩🤩🤩")</f>
        <v>🤩🤩🤩</v>
      </c>
      <c r="F67" s="28"/>
    </row>
    <row r="68" spans="1:6" ht="15.5">
      <c r="A68" s="44" t="str">
        <f ca="1">IFERROR(__xludf.DUMMYFUNCTION("""COMPUTED_VALUE"""),"Fireflies")</f>
        <v>Fireflies</v>
      </c>
      <c r="B68" s="23" t="str">
        <f ca="1">IFERROR(__xludf.DUMMYFUNCTION("""COMPUTED_VALUE"""),"Medium")</f>
        <v>Medium</v>
      </c>
      <c r="C68" s="24" t="str">
        <f ca="1">IFERROR(__xludf.DUMMYFUNCTION("""COMPUTED_VALUE"""),"fireflies.ai")</f>
        <v>fireflies.ai</v>
      </c>
      <c r="D68" s="25" t="str">
        <f ca="1">IFERROR(__xludf.DUMMYFUNCTION("""COMPUTED_VALUE"""),"Transcribe your meetings faster")</f>
        <v>Transcribe your meetings faster</v>
      </c>
      <c r="E68" s="26" t="str">
        <f ca="1">IFERROR(__xludf.DUMMYFUNCTION("""COMPUTED_VALUE"""),"🤩🤩🤩")</f>
        <v>🤩🤩🤩</v>
      </c>
      <c r="F68" s="28"/>
    </row>
    <row r="69" spans="1:6" ht="42">
      <c r="A69" s="44" t="str">
        <f ca="1">IFERROR(__xludf.DUMMYFUNCTION("""COMPUTED_VALUE"""),"FlowGPT")</f>
        <v>FlowGPT</v>
      </c>
      <c r="B69" s="23" t="str">
        <f ca="1">IFERROR(__xludf.DUMMYFUNCTION("""COMPUTED_VALUE"""),"High")</f>
        <v>High</v>
      </c>
      <c r="C69" s="24" t="str">
        <f ca="1">IFERROR(__xludf.DUMMYFUNCTION("""COMPUTED_VALUE"""),"flowgpt.com")</f>
        <v>flowgpt.com</v>
      </c>
      <c r="D69" s="25" t="str">
        <f ca="1">IFERROR(__xludf.DUMMYFUNCTION("""COMPUTED_VALUE"""),"FlowGPT is a natural language processing model for text generation.")</f>
        <v>FlowGPT is a natural language processing model for text generation.</v>
      </c>
      <c r="E69" s="26" t="str">
        <f ca="1">IFERROR(__xludf.DUMMYFUNCTION("""COMPUTED_VALUE"""),"🤩🤩🤩")</f>
        <v>🤩🤩🤩</v>
      </c>
      <c r="F69" s="28"/>
    </row>
    <row r="70" spans="1:6" ht="28">
      <c r="A70" s="44" t="str">
        <f ca="1">IFERROR(__xludf.DUMMYFUNCTION("""COMPUTED_VALUE"""),"Free AI Detector")</f>
        <v>Free AI Detector</v>
      </c>
      <c r="B70" s="23" t="str">
        <f ca="1">IFERROR(__xludf.DUMMYFUNCTION("""COMPUTED_VALUE"""),"Medium")</f>
        <v>Medium</v>
      </c>
      <c r="C70" s="24" t="str">
        <f ca="1">IFERROR(__xludf.DUMMYFUNCTION("""COMPUTED_VALUE"""),"contentatscale.ai/ai-content-detector")</f>
        <v>contentatscale.ai/ai-content-detector</v>
      </c>
      <c r="D70" s="25" t="str">
        <f ca="1">IFERROR(__xludf.DUMMYFUNCTION("""COMPUTED_VALUE"""),"AI Detector for free content analysis and detection.")</f>
        <v>AI Detector for free content analysis and detection.</v>
      </c>
      <c r="E70" s="26" t="str">
        <f ca="1">IFERROR(__xludf.DUMMYFUNCTION("""COMPUTED_VALUE"""),"🤩🤩🤩")</f>
        <v>🤩🤩🤩</v>
      </c>
      <c r="F70" s="28"/>
    </row>
    <row r="71" spans="1:6" ht="28">
      <c r="A71" s="44" t="str">
        <f ca="1">IFERROR(__xludf.DUMMYFUNCTION("""COMPUTED_VALUE"""),"Genei")</f>
        <v>Genei</v>
      </c>
      <c r="B71" s="23" t="str">
        <f ca="1">IFERROR(__xludf.DUMMYFUNCTION("""COMPUTED_VALUE"""),"Medium")</f>
        <v>Medium</v>
      </c>
      <c r="C71" s="24" t="str">
        <f ca="1">IFERROR(__xludf.DUMMYFUNCTION("""COMPUTED_VALUE"""),"genei.io")</f>
        <v>genei.io</v>
      </c>
      <c r="D71" s="25" t="str">
        <f ca="1">IFERROR(__xludf.DUMMYFUNCTION("""COMPUTED_VALUE"""),"Read faster and summarize content better.")</f>
        <v>Read faster and summarize content better.</v>
      </c>
      <c r="E71" s="26" t="str">
        <f ca="1">IFERROR(__xludf.DUMMYFUNCTION("""COMPUTED_VALUE"""),"💎")</f>
        <v>💎</v>
      </c>
      <c r="F71" s="28"/>
    </row>
    <row r="72" spans="1:6" ht="28">
      <c r="A72" s="44" t="str">
        <f ca="1">IFERROR(__xludf.DUMMYFUNCTION("""COMPUTED_VALUE"""),"Glean")</f>
        <v>Glean</v>
      </c>
      <c r="B72" s="23" t="str">
        <f ca="1">IFERROR(__xludf.DUMMYFUNCTION("""COMPUTED_VALUE"""),"Low")</f>
        <v>Low</v>
      </c>
      <c r="C72" s="24" t="str">
        <f ca="1">IFERROR(__xludf.DUMMYFUNCTION("""COMPUTED_VALUE"""),"glean.ai")</f>
        <v>glean.ai</v>
      </c>
      <c r="D72" s="25" t="str">
        <f ca="1">IFERROR(__xludf.DUMMYFUNCTION("""COMPUTED_VALUE"""),"Empower your finance team and get reliable insight")</f>
        <v>Empower your finance team and get reliable insight</v>
      </c>
      <c r="E72" s="26" t="str">
        <f ca="1">IFERROR(__xludf.DUMMYFUNCTION("""COMPUTED_VALUE"""),"💎")</f>
        <v>💎</v>
      </c>
      <c r="F72" s="28"/>
    </row>
    <row r="73" spans="1:6" ht="28">
      <c r="A73" s="44" t="str">
        <f ca="1">IFERROR(__xludf.DUMMYFUNCTION("""COMPUTED_VALUE"""),"Gong")</f>
        <v>Gong</v>
      </c>
      <c r="B73" s="23" t="str">
        <f ca="1">IFERROR(__xludf.DUMMYFUNCTION("""COMPUTED_VALUE"""),"Medium")</f>
        <v>Medium</v>
      </c>
      <c r="C73" s="24" t="str">
        <f ca="1">IFERROR(__xludf.DUMMYFUNCTION("""COMPUTED_VALUE"""),"gong.io")</f>
        <v>gong.io</v>
      </c>
      <c r="D73" s="25" t="str">
        <f ca="1">IFERROR(__xludf.DUMMYFUNCTION("""COMPUTED_VALUE"""),"Turn customer interactions to actionable data")</f>
        <v>Turn customer interactions to actionable data</v>
      </c>
      <c r="E73" s="26"/>
      <c r="F73" s="28"/>
    </row>
    <row r="74" spans="1:6" ht="28">
      <c r="A74" s="44" t="str">
        <f ca="1">IFERROR(__xludf.DUMMYFUNCTION("""COMPUTED_VALUE"""),"Grammarly")</f>
        <v>Grammarly</v>
      </c>
      <c r="B74" s="23" t="str">
        <f ca="1">IFERROR(__xludf.DUMMYFUNCTION("""COMPUTED_VALUE"""),"High")</f>
        <v>High</v>
      </c>
      <c r="C74" s="24" t="str">
        <f ca="1">IFERROR(__xludf.DUMMYFUNCTION("""COMPUTED_VALUE"""),"grammarly.com")</f>
        <v>grammarly.com</v>
      </c>
      <c r="D74" s="25" t="str">
        <f ca="1">IFERROR(__xludf.DUMMYFUNCTION("""COMPUTED_VALUE"""),"Grammarly is an AI-powered writing assistant.")</f>
        <v>Grammarly is an AI-powered writing assistant.</v>
      </c>
      <c r="E74" s="26" t="str">
        <f ca="1">IFERROR(__xludf.DUMMYFUNCTION("""COMPUTED_VALUE"""),"🤩🤩🤩")</f>
        <v>🤩🤩🤩</v>
      </c>
      <c r="F74" s="28"/>
    </row>
    <row r="75" spans="1:6" ht="98">
      <c r="A75" s="44" t="str">
        <f ca="1">IFERROR(__xludf.DUMMYFUNCTION("""COMPUTED_VALUE"""),"Gretel")</f>
        <v>Gretel</v>
      </c>
      <c r="B75" s="23" t="str">
        <f ca="1">IFERROR(__xludf.DUMMYFUNCTION("""COMPUTED_VALUE"""),"Medium")</f>
        <v>Medium</v>
      </c>
      <c r="C75" s="24" t="str">
        <f ca="1">IFERROR(__xludf.DUMMYFUNCTION("""COMPUTED_VALUE"""),"gretel.ai")</f>
        <v>gretel.ai</v>
      </c>
      <c r="D75" s="25" t="str">
        <f ca="1">IFERROR(__xludf.DUMMYFUNCTION("""COMPUTED_VALUE"""),"Gretel.ai is an innovative platform that provides state-of-the-art privacy-protecting solutions for developers and data scientists to build machine learning models while safeguarding confidential data.")</f>
        <v>Gretel.ai is an innovative platform that provides state-of-the-art privacy-protecting solutions for developers and data scientists to build machine learning models while safeguarding confidential data.</v>
      </c>
      <c r="E75" s="26" t="str">
        <f ca="1">IFERROR(__xludf.DUMMYFUNCTION("""COMPUTED_VALUE"""),"💎💎")</f>
        <v>💎💎</v>
      </c>
      <c r="F75" s="28"/>
    </row>
    <row r="76" spans="1:6" ht="28">
      <c r="A76" s="44" t="str">
        <f ca="1">IFERROR(__xludf.DUMMYFUNCTION("""COMPUTED_VALUE"""),"Heygen")</f>
        <v>Heygen</v>
      </c>
      <c r="B76" s="23" t="str">
        <f ca="1">IFERROR(__xludf.DUMMYFUNCTION("""COMPUTED_VALUE"""),"High")</f>
        <v>High</v>
      </c>
      <c r="C76" s="24" t="str">
        <f ca="1">IFERROR(__xludf.DUMMYFUNCTION("""COMPUTED_VALUE"""),"heygen.com")</f>
        <v>heygen.com</v>
      </c>
      <c r="D76" s="25" t="str">
        <f ca="1">IFERROR(__xludf.DUMMYFUNCTION("""COMPUTED_VALUE"""),"Heygen is an advanced platform to create your AI spokesperson")</f>
        <v>Heygen is an advanced platform to create your AI spokesperson</v>
      </c>
      <c r="E76" s="26" t="str">
        <f ca="1">IFERROR(__xludf.DUMMYFUNCTION("""COMPUTED_VALUE"""),"🤩🤩🤩")</f>
        <v>🤩🤩🤩</v>
      </c>
      <c r="F76" s="28"/>
    </row>
    <row r="77" spans="1:6" ht="98">
      <c r="A77" s="44" t="str">
        <f ca="1">IFERROR(__xludf.DUMMYFUNCTION("""COMPUTED_VALUE"""),"Hugging Face")</f>
        <v>Hugging Face</v>
      </c>
      <c r="B77" s="23" t="str">
        <f ca="1">IFERROR(__xludf.DUMMYFUNCTION("""COMPUTED_VALUE"""),"High")</f>
        <v>High</v>
      </c>
      <c r="C77" s="24" t="str">
        <f ca="1">IFERROR(__xludf.DUMMYFUNCTION("""COMPUTED_VALUE"""),"huggingface.co")</f>
        <v>huggingface.co</v>
      </c>
      <c r="D77" s="25" t="str">
        <f ca="1">IFERROR(__xludf.DUMMYFUNCTION("""COMPUTED_VALUE"""),"Hugging Face is an AI community that offers advanced NLP models and resources for developers to create conversational AI apps, with a simple interface and comprehensive guides to facilitate the process.")</f>
        <v>Hugging Face is an AI community that offers advanced NLP models and resources for developers to create conversational AI apps, with a simple interface and comprehensive guides to facilitate the process.</v>
      </c>
      <c r="E77" s="26"/>
      <c r="F77" s="28"/>
    </row>
    <row r="78" spans="1:6" ht="56">
      <c r="A78" s="45" t="str">
        <f ca="1">IFERROR(__xludf.DUMMYFUNCTION("""COMPUTED_VALUE"""),"Humata.ai")</f>
        <v>Humata.ai</v>
      </c>
      <c r="B78" s="23" t="str">
        <f ca="1">IFERROR(__xludf.DUMMYFUNCTION("""COMPUTED_VALUE"""),"Medium")</f>
        <v>Medium</v>
      </c>
      <c r="C78" s="24" t="str">
        <f ca="1">IFERROR(__xludf.DUMMYFUNCTION("""COMPUTED_VALUE"""),"humata.ai")</f>
        <v>humata.ai</v>
      </c>
      <c r="D78" s="25" t="str">
        <f ca="1">IFERROR(__xludf.DUMMYFUNCTION("""COMPUTED_VALUE"""),"Summarizes long papers, answers hard questions about your files, and writes papers based on the provided file")</f>
        <v>Summarizes long papers, answers hard questions about your files, and writes papers based on the provided file</v>
      </c>
      <c r="E78" s="26" t="str">
        <f ca="1">IFERROR(__xludf.DUMMYFUNCTION("""COMPUTED_VALUE"""),"💎💎💎")</f>
        <v>💎💎💎</v>
      </c>
      <c r="F78" s="28"/>
    </row>
    <row r="79" spans="1:6" ht="126">
      <c r="A79" s="44" t="str">
        <f ca="1">IFERROR(__xludf.DUMMYFUNCTION("""COMPUTED_VALUE"""),"Hypotenuse AI")</f>
        <v>Hypotenuse AI</v>
      </c>
      <c r="B79" s="23" t="str">
        <f ca="1">IFERROR(__xludf.DUMMYFUNCTION("""COMPUTED_VALUE"""),"Medium")</f>
        <v>Medium</v>
      </c>
      <c r="C79" s="24" t="str">
        <f ca="1">IFERROR(__xludf.DUMMYFUNCTION("""COMPUTED_VALUE"""),"hypotenuse.ai")</f>
        <v>hypotenuse.ai</v>
      </c>
      <c r="D79" s="25" t="str">
        <f ca="1">IFERROR(__xludf.DUMMYFUNCTION("""COMPUTED_VALUE"""),"Hypotenuse.ai is a revolutionary platform that offers businesses state-of-the-art AI-based tools to enhance their operations and increase profitability by utilizing advanced algorithms and predictive analytics to simplify processes and minimize expenses.")</f>
        <v>Hypotenuse.ai is a revolutionary platform that offers businesses state-of-the-art AI-based tools to enhance their operations and increase profitability by utilizing advanced algorithms and predictive analytics to simplify processes and minimize expenses.</v>
      </c>
      <c r="E79" s="26" t="str">
        <f ca="1">IFERROR(__xludf.DUMMYFUNCTION("""COMPUTED_VALUE"""),"🤩🤩🤩")</f>
        <v>🤩🤩🤩</v>
      </c>
      <c r="F79" s="28"/>
    </row>
    <row r="80" spans="1:6" ht="56">
      <c r="A80" s="44" t="str">
        <f ca="1">IFERROR(__xludf.DUMMYFUNCTION("""COMPUTED_VALUE"""),"idomoo")</f>
        <v>idomoo</v>
      </c>
      <c r="B80" s="23" t="str">
        <f ca="1">IFERROR(__xludf.DUMMYFUNCTION("""COMPUTED_VALUE"""),"Medium")</f>
        <v>Medium</v>
      </c>
      <c r="C80" s="24" t="str">
        <f ca="1">IFERROR(__xludf.DUMMYFUNCTION("""COMPUTED_VALUE"""),"idomoo.com")</f>
        <v>idomoo.com</v>
      </c>
      <c r="D80" s="25" t="str">
        <f ca="1">IFERROR(__xludf.DUMMYFUNCTION("""COMPUTED_VALUE"""),"Lets you create a video via a simple chat conversation, easily edit it and then share it with the world.")</f>
        <v>Lets you create a video via a simple chat conversation, easily edit it and then share it with the world.</v>
      </c>
      <c r="E80" s="26" t="str">
        <f ca="1">IFERROR(__xludf.DUMMYFUNCTION("""COMPUTED_VALUE"""),"💎💎")</f>
        <v>💎💎</v>
      </c>
      <c r="F80" s="28"/>
    </row>
    <row r="81" spans="1:6" ht="15.5">
      <c r="A81" s="44" t="str">
        <f ca="1">IFERROR(__xludf.DUMMYFUNCTION("""COMPUTED_VALUE"""),"Imagen")</f>
        <v>Imagen</v>
      </c>
      <c r="B81" s="23" t="str">
        <f ca="1">IFERROR(__xludf.DUMMYFUNCTION("""COMPUTED_VALUE"""),"Medium")</f>
        <v>Medium</v>
      </c>
      <c r="C81" s="24" t="str">
        <f ca="1">IFERROR(__xludf.DUMMYFUNCTION("""COMPUTED_VALUE"""),"imagen-ai.com")</f>
        <v>imagen-ai.com</v>
      </c>
      <c r="D81" s="25" t="str">
        <f ca="1">IFERROR(__xludf.DUMMYFUNCTION("""COMPUTED_VALUE"""),"Imagen improves any photo")</f>
        <v>Imagen improves any photo</v>
      </c>
      <c r="E81" s="26" t="str">
        <f ca="1">IFERROR(__xludf.DUMMYFUNCTION("""COMPUTED_VALUE"""),"🤩🤩🤩")</f>
        <v>🤩🤩🤩</v>
      </c>
      <c r="F81" s="28"/>
    </row>
    <row r="82" spans="1:6" ht="56">
      <c r="A82" s="45" t="str">
        <f ca="1">IFERROR(__xludf.DUMMYFUNCTION("""COMPUTED_VALUE"""),"Instantly.ai")</f>
        <v>Instantly.ai</v>
      </c>
      <c r="B82" s="23" t="str">
        <f ca="1">IFERROR(__xludf.DUMMYFUNCTION("""COMPUTED_VALUE"""),"Medium")</f>
        <v>Medium</v>
      </c>
      <c r="C82" s="24" t="str">
        <f ca="1">IFERROR(__xludf.DUMMYFUNCTION("""COMPUTED_VALUE"""),"instantly.ai")</f>
        <v>instantly.ai</v>
      </c>
      <c r="D82" s="25" t="str">
        <f ca="1">IFERROR(__xludf.DUMMYFUNCTION("""COMPUTED_VALUE"""),"Scale your outreach campaigns with unlimited email sending accounts, unlimited warmup, and smart AI")</f>
        <v>Scale your outreach campaigns with unlimited email sending accounts, unlimited warmup, and smart AI</v>
      </c>
      <c r="E82" s="26"/>
      <c r="F82" s="28"/>
    </row>
    <row r="83" spans="1:6" ht="42">
      <c r="A83" s="44" t="str">
        <f ca="1">IFERROR(__xludf.DUMMYFUNCTION("""COMPUTED_VALUE"""),"Inworld AI")</f>
        <v>Inworld AI</v>
      </c>
      <c r="B83" s="23" t="str">
        <f ca="1">IFERROR(__xludf.DUMMYFUNCTION("""COMPUTED_VALUE"""),"Medium")</f>
        <v>Medium</v>
      </c>
      <c r="C83" s="24" t="str">
        <f ca="1">IFERROR(__xludf.DUMMYFUNCTION("""COMPUTED_VALUE"""),"inworld.ai")</f>
        <v>inworld.ai</v>
      </c>
      <c r="D83" s="25" t="str">
        <f ca="1">IFERROR(__xludf.DUMMYFUNCTION("""COMPUTED_VALUE"""),"Inworld AI provides advanced AI-driven solutions for game enthusisats")</f>
        <v>Inworld AI provides advanced AI-driven solutions for game enthusisats</v>
      </c>
      <c r="E83" s="26" t="str">
        <f ca="1">IFERROR(__xludf.DUMMYFUNCTION("""COMPUTED_VALUE"""),"🤩🤩🤩")</f>
        <v>🤩🤩🤩</v>
      </c>
      <c r="F83" s="28"/>
    </row>
    <row r="84" spans="1:6" ht="15.5">
      <c r="A84" s="44" t="str">
        <f ca="1">IFERROR(__xludf.DUMMYFUNCTION("""COMPUTED_VALUE"""),"Ironclad")</f>
        <v>Ironclad</v>
      </c>
      <c r="B84" s="23" t="str">
        <f ca="1">IFERROR(__xludf.DUMMYFUNCTION("""COMPUTED_VALUE"""),"Medium")</f>
        <v>Medium</v>
      </c>
      <c r="C84" s="24" t="str">
        <f ca="1">IFERROR(__xludf.DUMMYFUNCTION("""COMPUTED_VALUE"""),"ironcladapp.com")</f>
        <v>ironcladapp.com</v>
      </c>
      <c r="D84" s="25" t="str">
        <f ca="1">IFERROR(__xludf.DUMMYFUNCTION("""COMPUTED_VALUE"""),"AI for your legal team ")</f>
        <v xml:space="preserve">AI for your legal team </v>
      </c>
      <c r="E84" s="26"/>
      <c r="F84" s="28"/>
    </row>
    <row r="85" spans="1:6" ht="28">
      <c r="A85" s="44" t="str">
        <f ca="1">IFERROR(__xludf.DUMMYFUNCTION("""COMPUTED_VALUE"""),"Kaiber")</f>
        <v>Kaiber</v>
      </c>
      <c r="B85" s="23" t="str">
        <f ca="1">IFERROR(__xludf.DUMMYFUNCTION("""COMPUTED_VALUE"""),"Medium")</f>
        <v>Medium</v>
      </c>
      <c r="C85" s="24" t="str">
        <f ca="1">IFERROR(__xludf.DUMMYFUNCTION("""COMPUTED_VALUE"""),"kaiber.ai")</f>
        <v>kaiber.ai</v>
      </c>
      <c r="D85" s="25" t="str">
        <f ca="1">IFERROR(__xludf.DUMMYFUNCTION("""COMPUTED_VALUE"""),"Create videos smoothly using your own text and pictures")</f>
        <v>Create videos smoothly using your own text and pictures</v>
      </c>
      <c r="E85" s="26" t="str">
        <f ca="1">IFERROR(__xludf.DUMMYFUNCTION("""COMPUTED_VALUE"""),"💎💎")</f>
        <v>💎💎</v>
      </c>
      <c r="F85" s="28"/>
    </row>
    <row r="86" spans="1:6" ht="28">
      <c r="A86" s="44" t="str">
        <f ca="1">IFERROR(__xludf.DUMMYFUNCTION("""COMPUTED_VALUE"""),"Krisp")</f>
        <v>Krisp</v>
      </c>
      <c r="B86" s="23" t="str">
        <f ca="1">IFERROR(__xludf.DUMMYFUNCTION("""COMPUTED_VALUE"""),"Medium")</f>
        <v>Medium</v>
      </c>
      <c r="C86" s="24" t="str">
        <f ca="1">IFERROR(__xludf.DUMMYFUNCTION("""COMPUTED_VALUE"""),"krisp.ai")</f>
        <v>krisp.ai</v>
      </c>
      <c r="D86" s="25" t="str">
        <f ca="1">IFERROR(__xludf.DUMMYFUNCTION("""COMPUTED_VALUE"""),"Krisp is an AI-powered noise-cancellation technology for audio.")</f>
        <v>Krisp is an AI-powered noise-cancellation technology for audio.</v>
      </c>
      <c r="E86" s="26" t="str">
        <f ca="1">IFERROR(__xludf.DUMMYFUNCTION("""COMPUTED_VALUE"""),"🤩🤩🤩")</f>
        <v>🤩🤩🤩</v>
      </c>
      <c r="F86" s="28"/>
    </row>
    <row r="87" spans="1:6" ht="42">
      <c r="A87" s="44" t="str">
        <f ca="1">IFERROR(__xludf.DUMMYFUNCTION("""COMPUTED_VALUE"""),"Langotalk")</f>
        <v>Langotalk</v>
      </c>
      <c r="B87" s="23" t="str">
        <f ca="1">IFERROR(__xludf.DUMMYFUNCTION("""COMPUTED_VALUE"""),"Medium")</f>
        <v>Medium</v>
      </c>
      <c r="C87" s="24" t="str">
        <f ca="1">IFERROR(__xludf.DUMMYFUNCTION("""COMPUTED_VALUE"""),"langotalk.org")</f>
        <v>langotalk.org</v>
      </c>
      <c r="D87" s="25" t="str">
        <f ca="1">IFERROR(__xludf.DUMMYFUNCTION("""COMPUTED_VALUE"""),"Langotalk is a free language learning platform for global communication.")</f>
        <v>Langotalk is a free language learning platform for global communication.</v>
      </c>
      <c r="E87" s="26" t="str">
        <f ca="1">IFERROR(__xludf.DUMMYFUNCTION("""COMPUTED_VALUE"""),"💎💎💎")</f>
        <v>💎💎💎</v>
      </c>
      <c r="F87" s="28"/>
    </row>
    <row r="88" spans="1:6" ht="98">
      <c r="A88" s="44" t="str">
        <f ca="1">IFERROR(__xludf.DUMMYFUNCTION("""COMPUTED_VALUE"""),"Lavender")</f>
        <v>Lavender</v>
      </c>
      <c r="B88" s="23" t="str">
        <f ca="1">IFERROR(__xludf.DUMMYFUNCTION("""COMPUTED_VALUE"""),"Low")</f>
        <v>Low</v>
      </c>
      <c r="C88" s="24" t="str">
        <f ca="1">IFERROR(__xludf.DUMMYFUNCTION("""COMPUTED_VALUE"""),"lavender.ai")</f>
        <v>lavender.ai</v>
      </c>
      <c r="D88" s="25" t="str">
        <f ca="1">IFERROR(__xludf.DUMMYFUNCTION("""COMPUTED_VALUE"""),"Lavender.ai provides businesses with state-of-the-art artificial intelligence solutions to enhance funnel by automating customer interactions and delivering personalized and efficient support in emails.")</f>
        <v>Lavender.ai provides businesses with state-of-the-art artificial intelligence solutions to enhance funnel by automating customer interactions and delivering personalized and efficient support in emails.</v>
      </c>
      <c r="E88" s="26" t="str">
        <f ca="1">IFERROR(__xludf.DUMMYFUNCTION("""COMPUTED_VALUE"""),"🤩🤩🤩🤩🤩")</f>
        <v>🤩🤩🤩🤩🤩</v>
      </c>
      <c r="F88" s="28"/>
    </row>
    <row r="89" spans="1:6" ht="42">
      <c r="A89" s="44" t="str">
        <f ca="1">IFERROR(__xludf.DUMMYFUNCTION("""COMPUTED_VALUE"""),"Lensa")</f>
        <v>Lensa</v>
      </c>
      <c r="B89" s="23" t="str">
        <f ca="1">IFERROR(__xludf.DUMMYFUNCTION("""COMPUTED_VALUE"""),"Medium")</f>
        <v>Medium</v>
      </c>
      <c r="C89" s="24" t="str">
        <f ca="1">IFERROR(__xludf.DUMMYFUNCTION("""COMPUTED_VALUE"""),"prisma-ai.com")</f>
        <v>prisma-ai.com</v>
      </c>
      <c r="D89" s="25" t="str">
        <f ca="1">IFERROR(__xludf.DUMMYFUNCTION("""COMPUTED_VALUE"""),"This editing software enables users to create stunning visuals in a fraction of the time.")</f>
        <v>This editing software enables users to create stunning visuals in a fraction of the time.</v>
      </c>
      <c r="E89" s="26" t="str">
        <f ca="1">IFERROR(__xludf.DUMMYFUNCTION("""COMPUTED_VALUE"""),"🤩🤩🤩")</f>
        <v>🤩🤩🤩</v>
      </c>
      <c r="F89" s="28"/>
    </row>
    <row r="90" spans="1:6" ht="98">
      <c r="A90" s="44" t="str">
        <f ca="1">IFERROR(__xludf.DUMMYFUNCTION("""COMPUTED_VALUE"""),"Let's Enhance. io")</f>
        <v>Let's Enhance. io</v>
      </c>
      <c r="B90" s="23" t="str">
        <f ca="1">IFERROR(__xludf.DUMMYFUNCTION("""COMPUTED_VALUE"""),"Medium")</f>
        <v>Medium</v>
      </c>
      <c r="C90" s="24" t="str">
        <f ca="1">IFERROR(__xludf.DUMMYFUNCTION("""COMPUTED_VALUE"""),"letsenhance.io")</f>
        <v>letsenhance.io</v>
      </c>
      <c r="D90" s="25" t="str">
        <f ca="1">IFERROR(__xludf.DUMMYFUNCTION("""COMPUTED_VALUE"""),"Let's Enhance is an online tool that utilizes advanced AI algorithms to enhance and upscale your photos, resulting in improved image quality, noise reduction, and enhanced colors and details.")</f>
        <v>Let's Enhance is an online tool that utilizes advanced AI algorithms to enhance and upscale your photos, resulting in improved image quality, noise reduction, and enhanced colors and details.</v>
      </c>
      <c r="E90" s="26" t="str">
        <f ca="1">IFERROR(__xludf.DUMMYFUNCTION("""COMPUTED_VALUE"""),"🤩🤩🤩")</f>
        <v>🤩🤩🤩</v>
      </c>
      <c r="F90" s="28"/>
    </row>
    <row r="91" spans="1:6" ht="42">
      <c r="A91" s="44" t="str">
        <f ca="1">IFERROR(__xludf.DUMMYFUNCTION("""COMPUTED_VALUE"""),"lnworld")</f>
        <v>lnworld</v>
      </c>
      <c r="B91" s="23" t="str">
        <f ca="1">IFERROR(__xludf.DUMMYFUNCTION("""COMPUTED_VALUE"""),"Medium")</f>
        <v>Medium</v>
      </c>
      <c r="C91" s="24" t="str">
        <f ca="1">IFERROR(__xludf.DUMMYFUNCTION("""COMPUTED_VALUE"""),"inworld.ai")</f>
        <v>inworld.ai</v>
      </c>
      <c r="D91" s="25" t="str">
        <f ca="1">IFERROR(__xludf.DUMMYFUNCTION("""COMPUTED_VALUE"""),"Make ingame NPCs more human like increasing player engagement and immersion.")</f>
        <v>Make ingame NPCs more human like increasing player engagement and immersion.</v>
      </c>
      <c r="E91" s="26"/>
      <c r="F91" s="28"/>
    </row>
    <row r="92" spans="1:6" ht="42">
      <c r="A92" s="44" t="str">
        <f ca="1">IFERROR(__xludf.DUMMYFUNCTION("""COMPUTED_VALUE"""),"Looka")</f>
        <v>Looka</v>
      </c>
      <c r="B92" s="23" t="str">
        <f ca="1">IFERROR(__xludf.DUMMYFUNCTION("""COMPUTED_VALUE"""),"High")</f>
        <v>High</v>
      </c>
      <c r="C92" s="24" t="str">
        <f ca="1">IFERROR(__xludf.DUMMYFUNCTION("""COMPUTED_VALUE"""),"looka.com")</f>
        <v>looka.com</v>
      </c>
      <c r="D92" s="25" t="str">
        <f ca="1">IFERROR(__xludf.DUMMYFUNCTION("""COMPUTED_VALUE"""),"Looka is a personal designer. It makes logos in minutes and brings your branding to life")</f>
        <v>Looka is a personal designer. It makes logos in minutes and brings your branding to life</v>
      </c>
      <c r="E92" s="26" t="str">
        <f ca="1">IFERROR(__xludf.DUMMYFUNCTION("""COMPUTED_VALUE"""),"💎💎💎")</f>
        <v>💎💎💎</v>
      </c>
      <c r="F92" s="28"/>
    </row>
    <row r="93" spans="1:6" ht="70">
      <c r="A93" s="44" t="str">
        <f ca="1">IFERROR(__xludf.DUMMYFUNCTION("""COMPUTED_VALUE"""),"Luna")</f>
        <v>Luna</v>
      </c>
      <c r="B93" s="23" t="str">
        <f ca="1">IFERROR(__xludf.DUMMYFUNCTION("""COMPUTED_VALUE"""),"Low")</f>
        <v>Low</v>
      </c>
      <c r="C93" s="24" t="str">
        <f ca="1">IFERROR(__xludf.DUMMYFUNCTION("""COMPUTED_VALUE"""),"luna.ai")</f>
        <v>luna.ai</v>
      </c>
      <c r="D93" s="25" t="str">
        <f ca="1">IFERROR(__xludf.DUMMYFUNCTION("""COMPUTED_VALUE"""),"Luna’s AI revolutionizes the way you find leads and engage with them by suggesting highly personalized emails that get results.")</f>
        <v>Luna’s AI revolutionizes the way you find leads and engage with them by suggesting highly personalized emails that get results.</v>
      </c>
      <c r="E93" s="26" t="str">
        <f ca="1">IFERROR(__xludf.DUMMYFUNCTION("""COMPUTED_VALUE"""),"💎💎💎💎")</f>
        <v>💎💎💎💎</v>
      </c>
      <c r="F93" s="28"/>
    </row>
    <row r="94" spans="1:6" ht="70">
      <c r="A94" s="44" t="str">
        <f ca="1">IFERROR(__xludf.DUMMYFUNCTION("""COMPUTED_VALUE"""),"MadgicX")</f>
        <v>MadgicX</v>
      </c>
      <c r="B94" s="23" t="str">
        <f ca="1">IFERROR(__xludf.DUMMYFUNCTION("""COMPUTED_VALUE"""),"Medium")</f>
        <v>Medium</v>
      </c>
      <c r="C94" s="24" t="str">
        <f ca="1">IFERROR(__xludf.DUMMYFUNCTION("""COMPUTED_VALUE"""),"madgicx.com")</f>
        <v>madgicx.com</v>
      </c>
      <c r="D94" s="25" t="str">
        <f ca="1">IFERROR(__xludf.DUMMYFUNCTION("""COMPUTED_VALUE"""),"Ad performance tool that maximizes ad spend by focusing on ad optimization with instant audits, and advanced tracking and automation")</f>
        <v>Ad performance tool that maximizes ad spend by focusing on ad optimization with instant audits, and advanced tracking and automation</v>
      </c>
      <c r="E94" s="26" t="str">
        <f ca="1">IFERROR(__xludf.DUMMYFUNCTION("""COMPUTED_VALUE"""),"💎💎💎💎")</f>
        <v>💎💎💎💎</v>
      </c>
      <c r="F94" s="28"/>
    </row>
    <row r="95" spans="1:6" ht="42">
      <c r="A95" s="44" t="str">
        <f ca="1">IFERROR(__xludf.DUMMYFUNCTION("""COMPUTED_VALUE"""),"Mark Copy AI")</f>
        <v>Mark Copy AI</v>
      </c>
      <c r="B95" s="23" t="str">
        <f ca="1">IFERROR(__xludf.DUMMYFUNCTION("""COMPUTED_VALUE"""),"Low")</f>
        <v>Low</v>
      </c>
      <c r="C95" s="24" t="str">
        <f ca="1">IFERROR(__xludf.DUMMYFUNCTION("""COMPUTED_VALUE"""),"markcopy.ai")</f>
        <v>markcopy.ai</v>
      </c>
      <c r="D95" s="25" t="str">
        <f ca="1">IFERROR(__xludf.DUMMYFUNCTION("""COMPUTED_VALUE"""),"AI-powered platform providing advanced document automation solutions.")</f>
        <v>AI-powered platform providing advanced document automation solutions.</v>
      </c>
      <c r="E95" s="26" t="str">
        <f ca="1">IFERROR(__xludf.DUMMYFUNCTION("""COMPUTED_VALUE"""),"🤩🤩🤩🤩🤩")</f>
        <v>🤩🤩🤩🤩🤩</v>
      </c>
      <c r="F95" s="28"/>
    </row>
    <row r="96" spans="1:6" ht="28">
      <c r="A96" s="44" t="str">
        <f ca="1">IFERROR(__xludf.DUMMYFUNCTION("""COMPUTED_VALUE"""),"MarketingBlocks AI")</f>
        <v>MarketingBlocks AI</v>
      </c>
      <c r="B96" s="23" t="str">
        <f ca="1">IFERROR(__xludf.DUMMYFUNCTION("""COMPUTED_VALUE"""),"Low")</f>
        <v>Low</v>
      </c>
      <c r="C96" s="24" t="str">
        <f ca="1">IFERROR(__xludf.DUMMYFUNCTION("""COMPUTED_VALUE"""),"hey.marketingblocks.ai")</f>
        <v>hey.marketingblocks.ai</v>
      </c>
      <c r="D96" s="25" t="str">
        <f ca="1">IFERROR(__xludf.DUMMYFUNCTION("""COMPUTED_VALUE"""),"AI assistant for your marketing assets")</f>
        <v>AI assistant for your marketing assets</v>
      </c>
      <c r="E96" s="26" t="str">
        <f ca="1">IFERROR(__xludf.DUMMYFUNCTION("""COMPUTED_VALUE"""),"💎💎")</f>
        <v>💎💎</v>
      </c>
      <c r="F96" s="28"/>
    </row>
    <row r="97" spans="1:6" ht="28">
      <c r="A97" s="44" t="str">
        <f ca="1">IFERROR(__xludf.DUMMYFUNCTION("""COMPUTED_VALUE"""),"Maverick")</f>
        <v>Maverick</v>
      </c>
      <c r="B97" s="23" t="str">
        <f ca="1">IFERROR(__xludf.DUMMYFUNCTION("""COMPUTED_VALUE"""),"Low")</f>
        <v>Low</v>
      </c>
      <c r="C97" s="24" t="str">
        <f ca="1">IFERROR(__xludf.DUMMYFUNCTION("""COMPUTED_VALUE"""),"trymaverick.com")</f>
        <v>trymaverick.com</v>
      </c>
      <c r="D97" s="25" t="str">
        <f ca="1">IFERROR(__xludf.DUMMYFUNCTION("""COMPUTED_VALUE"""),"Make your video messages more personal with this ecommerce tool")</f>
        <v>Make your video messages more personal with this ecommerce tool</v>
      </c>
      <c r="E97" s="26" t="str">
        <f ca="1">IFERROR(__xludf.DUMMYFUNCTION("""COMPUTED_VALUE"""),"💎💎💎💎💎")</f>
        <v>💎💎💎💎💎</v>
      </c>
      <c r="F97" s="28"/>
    </row>
    <row r="98" spans="1:6" ht="112">
      <c r="A98" s="44" t="str">
        <f ca="1">IFERROR(__xludf.DUMMYFUNCTION("""COMPUTED_VALUE"""),"MeetRecord")</f>
        <v>MeetRecord</v>
      </c>
      <c r="B98" s="23" t="str">
        <f ca="1">IFERROR(__xludf.DUMMYFUNCTION("""COMPUTED_VALUE"""),"Low")</f>
        <v>Low</v>
      </c>
      <c r="C98" s="24" t="str">
        <f ca="1">IFERROR(__xludf.DUMMYFUNCTION("""COMPUTED_VALUE"""),"meetrecord.com")</f>
        <v>meetrecord.com</v>
      </c>
      <c r="D98" s="25" t="str">
        <f ca="1">IFERROR(__xludf.DUMMYFUNCTION("""COMPUTED_VALUE"""),"Use AI insight to evaluate individual sales calls or analyze conversations across teams to get in-depth insights on how your sales reps performed, understand patterns of high performing sales reps and get feedback on what can be improved.")</f>
        <v>Use AI insight to evaluate individual sales calls or analyze conversations across teams to get in-depth insights on how your sales reps performed, understand patterns of high performing sales reps and get feedback on what can be improved.</v>
      </c>
      <c r="E98" s="26" t="str">
        <f ca="1">IFERROR(__xludf.DUMMYFUNCTION("""COMPUTED_VALUE"""),"🤩🤩🤩🤩🤩")</f>
        <v>🤩🤩🤩🤩🤩</v>
      </c>
      <c r="F98" s="28"/>
    </row>
    <row r="99" spans="1:6" ht="15.5">
      <c r="A99" s="44" t="str">
        <f ca="1">IFERROR(__xludf.DUMMYFUNCTION("""COMPUTED_VALUE"""),"Microsoft Bing")</f>
        <v>Microsoft Bing</v>
      </c>
      <c r="B99" s="23" t="str">
        <f ca="1">IFERROR(__xludf.DUMMYFUNCTION("""COMPUTED_VALUE"""),"High")</f>
        <v>High</v>
      </c>
      <c r="C99" s="24" t="str">
        <f ca="1">IFERROR(__xludf.DUMMYFUNCTION("""COMPUTED_VALUE"""),"bing.com/?/ai")</f>
        <v>bing.com/?/ai</v>
      </c>
      <c r="D99" s="25" t="str">
        <f ca="1">IFERROR(__xludf.DUMMYFUNCTION("""COMPUTED_VALUE"""),"Your new AI search engine")</f>
        <v>Your new AI search engine</v>
      </c>
      <c r="E99" s="26" t="str">
        <f ca="1">IFERROR(__xludf.DUMMYFUNCTION("""COMPUTED_VALUE"""),"🤩🤩🤩🤩🤩")</f>
        <v>🤩🤩🤩🤩🤩</v>
      </c>
      <c r="F99" s="28"/>
    </row>
    <row r="100" spans="1:6" ht="15.5">
      <c r="A100" s="44" t="str">
        <f ca="1">IFERROR(__xludf.DUMMYFUNCTION("""COMPUTED_VALUE"""),"Midjourney")</f>
        <v>Midjourney</v>
      </c>
      <c r="B100" s="23" t="str">
        <f ca="1">IFERROR(__xludf.DUMMYFUNCTION("""COMPUTED_VALUE"""),"High")</f>
        <v>High</v>
      </c>
      <c r="C100" s="24" t="str">
        <f ca="1">IFERROR(__xludf.DUMMYFUNCTION("""COMPUTED_VALUE"""),"midjourney.com")</f>
        <v>midjourney.com</v>
      </c>
      <c r="D100" s="25" t="str">
        <f ca="1">IFERROR(__xludf.DUMMYFUNCTION("""COMPUTED_VALUE"""),"Create an art in discord")</f>
        <v>Create an art in discord</v>
      </c>
      <c r="E100" s="26" t="str">
        <f ca="1">IFERROR(__xludf.DUMMYFUNCTION("""COMPUTED_VALUE"""),"🤩🤩🤩")</f>
        <v>🤩🤩🤩</v>
      </c>
      <c r="F100" s="28"/>
    </row>
    <row r="101" spans="1:6" ht="28">
      <c r="A101" s="44" t="str">
        <f ca="1">IFERROR(__xludf.DUMMYFUNCTION("""COMPUTED_VALUE"""),"Mindgrasp")</f>
        <v>Mindgrasp</v>
      </c>
      <c r="B101" s="23" t="str">
        <f ca="1">IFERROR(__xludf.DUMMYFUNCTION("""COMPUTED_VALUE"""),"Medium")</f>
        <v>Medium</v>
      </c>
      <c r="C101" s="24" t="str">
        <f ca="1">IFERROR(__xludf.DUMMYFUNCTION("""COMPUTED_VALUE"""),"mindgrasp.ai")</f>
        <v>mindgrasp.ai</v>
      </c>
      <c r="D101" s="25" t="str">
        <f ca="1">IFERROR(__xludf.DUMMYFUNCTION("""COMPUTED_VALUE"""),"This AI will help you take minutes and notes, faster than ever")</f>
        <v>This AI will help you take minutes and notes, faster than ever</v>
      </c>
      <c r="E101" s="26" t="str">
        <f ca="1">IFERROR(__xludf.DUMMYFUNCTION("""COMPUTED_VALUE"""),"🤩")</f>
        <v>🤩</v>
      </c>
      <c r="F101" s="28"/>
    </row>
    <row r="102" spans="1:6" ht="28">
      <c r="A102" s="44" t="str">
        <f ca="1">IFERROR(__xludf.DUMMYFUNCTION("""COMPUTED_VALUE"""),"Mirage")</f>
        <v>Mirage</v>
      </c>
      <c r="B102" s="23" t="str">
        <f ca="1">IFERROR(__xludf.DUMMYFUNCTION("""COMPUTED_VALUE"""),"Low")</f>
        <v>Low</v>
      </c>
      <c r="C102" s="24" t="str">
        <f ca="1">IFERROR(__xludf.DUMMYFUNCTION("""COMPUTED_VALUE"""),"mirageml.com")</f>
        <v>mirageml.com</v>
      </c>
      <c r="D102" s="25" t="str">
        <f ca="1">IFERROR(__xludf.DUMMYFUNCTION("""COMPUTED_VALUE"""),"AI-powered 3D generative design platform for creatives.")</f>
        <v>AI-powered 3D generative design platform for creatives.</v>
      </c>
      <c r="E102" s="26" t="str">
        <f ca="1">IFERROR(__xludf.DUMMYFUNCTION("""COMPUTED_VALUE"""),"💎💎💎")</f>
        <v>💎💎💎</v>
      </c>
      <c r="F102" s="28"/>
    </row>
    <row r="103" spans="1:6" ht="28">
      <c r="A103" s="44" t="str">
        <f ca="1">IFERROR(__xludf.DUMMYFUNCTION("""COMPUTED_VALUE"""),"Monster Mash")</f>
        <v>Monster Mash</v>
      </c>
      <c r="B103" s="23" t="str">
        <f ca="1">IFERROR(__xludf.DUMMYFUNCTION("""COMPUTED_VALUE"""),"Low")</f>
        <v>Low</v>
      </c>
      <c r="C103" s="29" t="str">
        <f ca="1">IFERROR(__xludf.DUMMYFUNCTION("""COMPUTED_VALUE"""),"monstermash.zone")</f>
        <v>monstermash.zone</v>
      </c>
      <c r="D103" s="25" t="str">
        <f ca="1">IFERROR(__xludf.DUMMYFUNCTION("""COMPUTED_VALUE"""),"Media transformer from 2D to 3D to animation")</f>
        <v>Media transformer from 2D to 3D to animation</v>
      </c>
      <c r="E103" s="26" t="str">
        <f ca="1">IFERROR(__xludf.DUMMYFUNCTION("""COMPUTED_VALUE"""),"🤩🤩🤩🤩🤩")</f>
        <v>🤩🤩🤩🤩🤩</v>
      </c>
      <c r="F103" s="28"/>
    </row>
    <row r="104" spans="1:6" ht="56">
      <c r="A104" s="44" t="str">
        <f ca="1">IFERROR(__xludf.DUMMYFUNCTION("""COMPUTED_VALUE"""),"Mostly AI")</f>
        <v>Mostly AI</v>
      </c>
      <c r="B104" s="23" t="str">
        <f ca="1">IFERROR(__xludf.DUMMYFUNCTION("""COMPUTED_VALUE"""),"Low")</f>
        <v>Low</v>
      </c>
      <c r="C104" s="24" t="str">
        <f ca="1">IFERROR(__xludf.DUMMYFUNCTION("""COMPUTED_VALUE"""),"mostly.ai")</f>
        <v>mostly.ai</v>
      </c>
      <c r="D104" s="25" t="str">
        <f ca="1">IFERROR(__xludf.DUMMYFUNCTION("""COMPUTED_VALUE"""),"Mostly.ai is a state-of-the-art platform that provides sophisticated data anonymization solutions using AI technology")</f>
        <v>Mostly.ai is a state-of-the-art platform that provides sophisticated data anonymization solutions using AI technology</v>
      </c>
      <c r="E104" s="26" t="str">
        <f ca="1">IFERROR(__xludf.DUMMYFUNCTION("""COMPUTED_VALUE"""),"🤩🤩🤩")</f>
        <v>🤩🤩🤩</v>
      </c>
      <c r="F104" s="28"/>
    </row>
    <row r="105" spans="1:6" ht="42">
      <c r="A105" s="44" t="str">
        <f ca="1">IFERROR(__xludf.DUMMYFUNCTION("""COMPUTED_VALUE"""),"Motion App")</f>
        <v>Motion App</v>
      </c>
      <c r="B105" s="23" t="str">
        <f ca="1">IFERROR(__xludf.DUMMYFUNCTION("""COMPUTED_VALUE"""),"Medium")</f>
        <v>Medium</v>
      </c>
      <c r="C105" s="24" t="str">
        <f ca="1">IFERROR(__xludf.DUMMYFUNCTION("""COMPUTED_VALUE"""),"usemotion.com")</f>
        <v>usemotion.com</v>
      </c>
      <c r="D105" s="25" t="str">
        <f ca="1">IFERROR(__xludf.DUMMYFUNCTION("""COMPUTED_VALUE"""),"Uses AI to intelligently plan your day, schedule meetings, and build the perfect to-do list")</f>
        <v>Uses AI to intelligently plan your day, schedule meetings, and build the perfect to-do list</v>
      </c>
      <c r="E105" s="26" t="str">
        <f ca="1">IFERROR(__xludf.DUMMYFUNCTION("""COMPUTED_VALUE"""),"🤩🤩🤩")</f>
        <v>🤩🤩🤩</v>
      </c>
      <c r="F105" s="28"/>
    </row>
    <row r="106" spans="1:6" ht="28">
      <c r="A106" s="44" t="str">
        <f ca="1">IFERROR(__xludf.DUMMYFUNCTION("""COMPUTED_VALUE"""),"MOVE Ai")</f>
        <v>MOVE Ai</v>
      </c>
      <c r="B106" s="23" t="str">
        <f ca="1">IFERROR(__xludf.DUMMYFUNCTION("""COMPUTED_VALUE"""),"Medium")</f>
        <v>Medium</v>
      </c>
      <c r="C106" s="24" t="str">
        <f ca="1">IFERROR(__xludf.DUMMYFUNCTION("""COMPUTED_VALUE"""),"move.ai")</f>
        <v>move.ai</v>
      </c>
      <c r="D106" s="25" t="str">
        <f ca="1">IFERROR(__xludf.DUMMYFUNCTION("""COMPUTED_VALUE"""),"AI-powered platform that extracts movement in a video")</f>
        <v>AI-powered platform that extracts movement in a video</v>
      </c>
      <c r="E106" s="26" t="str">
        <f ca="1">IFERROR(__xludf.DUMMYFUNCTION("""COMPUTED_VALUE"""),"🤩🤩🤩🤩🤩")</f>
        <v>🤩🤩🤩🤩🤩</v>
      </c>
      <c r="F106" s="28"/>
    </row>
    <row r="107" spans="1:6" ht="42">
      <c r="A107" s="44" t="str">
        <f ca="1">IFERROR(__xludf.DUMMYFUNCTION("""COMPUTED_VALUE"""),"Mubert")</f>
        <v>Mubert</v>
      </c>
      <c r="B107" s="23" t="str">
        <f ca="1">IFERROR(__xludf.DUMMYFUNCTION("""COMPUTED_VALUE"""),"Medium")</f>
        <v>Medium</v>
      </c>
      <c r="C107" s="24" t="str">
        <f ca="1">IFERROR(__xludf.DUMMYFUNCTION("""COMPUTED_VALUE"""),"mubert.com")</f>
        <v>mubert.com</v>
      </c>
      <c r="D107" s="25" t="str">
        <f ca="1">IFERROR(__xludf.DUMMYFUNCTION("""COMPUTED_VALUE"""),"Mubert is a generative music streaming platform providing unique audio experiences.")</f>
        <v>Mubert is a generative music streaming platform providing unique audio experiences.</v>
      </c>
      <c r="E107" s="26" t="str">
        <f ca="1">IFERROR(__xludf.DUMMYFUNCTION("""COMPUTED_VALUE"""),"🤩🤩🤩")</f>
        <v>🤩🤩🤩</v>
      </c>
      <c r="F107" s="28"/>
    </row>
    <row r="108" spans="1:6" ht="15.5">
      <c r="A108" s="44" t="str">
        <f ca="1">IFERROR(__xludf.DUMMYFUNCTION("""COMPUTED_VALUE"""),"Musico")</f>
        <v>Musico</v>
      </c>
      <c r="B108" s="23" t="str">
        <f ca="1">IFERROR(__xludf.DUMMYFUNCTION("""COMPUTED_VALUE"""),"Low")</f>
        <v>Low</v>
      </c>
      <c r="C108" s="24" t="str">
        <f ca="1">IFERROR(__xludf.DUMMYFUNCTION("""COMPUTED_VALUE"""),"musi-co.com/listen")</f>
        <v>musi-co.com/listen</v>
      </c>
      <c r="D108" s="25" t="str">
        <f ca="1">IFERROR(__xludf.DUMMYFUNCTION("""COMPUTED_VALUE"""),"Listen and create music with Ai.")</f>
        <v>Listen and create music with Ai.</v>
      </c>
      <c r="E108" s="26" t="str">
        <f ca="1">IFERROR(__xludf.DUMMYFUNCTION("""COMPUTED_VALUE"""),"🤩🤩🤩🤩🤩")</f>
        <v>🤩🤩🤩🤩🤩</v>
      </c>
      <c r="F108" s="28"/>
    </row>
    <row r="109" spans="1:6" ht="56">
      <c r="A109" s="44" t="str">
        <f ca="1">IFERROR(__xludf.DUMMYFUNCTION("""COMPUTED_VALUE"""),"Mutable")</f>
        <v>Mutable</v>
      </c>
      <c r="B109" s="23" t="str">
        <f ca="1">IFERROR(__xludf.DUMMYFUNCTION("""COMPUTED_VALUE"""),"Low")</f>
        <v>Low</v>
      </c>
      <c r="C109" s="24" t="str">
        <f ca="1">IFERROR(__xludf.DUMMYFUNCTION("""COMPUTED_VALUE"""),"mutable.ai")</f>
        <v>mutable.ai</v>
      </c>
      <c r="D109" s="25" t="str">
        <f ca="1">IFERROR(__xludf.DUMMYFUNCTION("""COMPUTED_VALUE"""),"Allows users to seamlessly incorporate AI into their current workflows and procedures, resulting in greater efficiency.")</f>
        <v>Allows users to seamlessly incorporate AI into their current workflows and procedures, resulting in greater efficiency.</v>
      </c>
      <c r="E109" s="26" t="str">
        <f ca="1">IFERROR(__xludf.DUMMYFUNCTION("""COMPUTED_VALUE"""),"💎💎💎💎")</f>
        <v>💎💎💎💎</v>
      </c>
      <c r="F109" s="28"/>
    </row>
    <row r="110" spans="1:6" ht="28">
      <c r="A110" s="44" t="str">
        <f ca="1">IFERROR(__xludf.DUMMYFUNCTION("""COMPUTED_VALUE"""),"Myko AI")</f>
        <v>Myko AI</v>
      </c>
      <c r="B110" s="23" t="str">
        <f ca="1">IFERROR(__xludf.DUMMYFUNCTION("""COMPUTED_VALUE"""),"Low")</f>
        <v>Low</v>
      </c>
      <c r="C110" s="24" t="str">
        <f ca="1">IFERROR(__xludf.DUMMYFUNCTION("""COMPUTED_VALUE"""),"myko.ai")</f>
        <v>myko.ai</v>
      </c>
      <c r="D110" s="25" t="str">
        <f ca="1">IFERROR(__xludf.DUMMYFUNCTION("""COMPUTED_VALUE"""),"Highly-tailored spreadsheet helper to maximize productivity.")</f>
        <v>Highly-tailored spreadsheet helper to maximize productivity.</v>
      </c>
      <c r="E110" s="26" t="str">
        <f ca="1">IFERROR(__xludf.DUMMYFUNCTION("""COMPUTED_VALUE"""),"🤩🤩🤩")</f>
        <v>🤩🤩🤩</v>
      </c>
      <c r="F110" s="28"/>
    </row>
    <row r="111" spans="1:6" ht="42">
      <c r="A111" s="44" t="str">
        <f ca="1">IFERROR(__xludf.DUMMYFUNCTION("""COMPUTED_VALUE"""),"Namelix")</f>
        <v>Namelix</v>
      </c>
      <c r="B111" s="23" t="str">
        <f ca="1">IFERROR(__xludf.DUMMYFUNCTION("""COMPUTED_VALUE"""),"Medium")</f>
        <v>Medium</v>
      </c>
      <c r="C111" s="24" t="str">
        <f ca="1">IFERROR(__xludf.DUMMYFUNCTION("""COMPUTED_VALUE"""),"namelix.com")</f>
        <v>namelix.com</v>
      </c>
      <c r="D111" s="25" t="str">
        <f ca="1">IFERROR(__xludf.DUMMYFUNCTION("""COMPUTED_VALUE"""),"Namelix offers automated business name generation for branding.")</f>
        <v>Namelix offers automated business name generation for branding.</v>
      </c>
      <c r="E111" s="26"/>
      <c r="F111" s="28"/>
    </row>
    <row r="112" spans="1:6" ht="70">
      <c r="A112" s="44" t="str">
        <f ca="1">IFERROR(__xludf.DUMMYFUNCTION("""COMPUTED_VALUE"""),"Network AI")</f>
        <v>Network AI</v>
      </c>
      <c r="B112" s="23" t="str">
        <f ca="1">IFERROR(__xludf.DUMMYFUNCTION("""COMPUTED_VALUE"""),"Medium")</f>
        <v>Medium</v>
      </c>
      <c r="C112" s="24" t="str">
        <f ca="1">IFERROR(__xludf.DUMMYFUNCTION("""COMPUTED_VALUE"""),"wonsulting.com/networkai")</f>
        <v>wonsulting.com/networkai</v>
      </c>
      <c r="D112" s="25" t="str">
        <f ca="1">IFERROR(__xludf.DUMMYFUNCTION("""COMPUTED_VALUE"""),"An online platform that connects individuals and businesses to a global network of vetted professionals and organizations to help them grow and succeed.")</f>
        <v>An online platform that connects individuals and businesses to a global network of vetted professionals and organizations to help them grow and succeed.</v>
      </c>
      <c r="E112" s="26" t="str">
        <f ca="1">IFERROR(__xludf.DUMMYFUNCTION("""COMPUTED_VALUE"""),"💎💎💎")</f>
        <v>💎💎💎</v>
      </c>
      <c r="F112" s="28"/>
    </row>
    <row r="113" spans="1:6" ht="28">
      <c r="A113" s="44" t="str">
        <f ca="1">IFERROR(__xludf.DUMMYFUNCTION("""COMPUTED_VALUE"""),"neural.love")</f>
        <v>neural.love</v>
      </c>
      <c r="B113" s="23" t="str">
        <f ca="1">IFERROR(__xludf.DUMMYFUNCTION("""COMPUTED_VALUE"""),"Medium")</f>
        <v>Medium</v>
      </c>
      <c r="C113" s="29" t="str">
        <f ca="1">IFERROR(__xludf.DUMMYFUNCTION("""COMPUTED_VALUE"""),"neural.love")</f>
        <v>neural.love</v>
      </c>
      <c r="D113" s="25" t="str">
        <f ca="1">IFERROR(__xludf.DUMMYFUNCTION("""COMPUTED_VALUE"""),"Enhance your image, video, and even your audio with this AI tool")</f>
        <v>Enhance your image, video, and even your audio with this AI tool</v>
      </c>
      <c r="E113" s="26" t="str">
        <f ca="1">IFERROR(__xludf.DUMMYFUNCTION("""COMPUTED_VALUE"""),"🤩🤩🤩")</f>
        <v>🤩🤩🤩</v>
      </c>
      <c r="F113" s="28"/>
    </row>
    <row r="114" spans="1:6" ht="28">
      <c r="A114" s="44" t="str">
        <f ca="1">IFERROR(__xludf.DUMMYFUNCTION("""COMPUTED_VALUE"""),"Neuroflash")</f>
        <v>Neuroflash</v>
      </c>
      <c r="B114" s="23" t="str">
        <f ca="1">IFERROR(__xludf.DUMMYFUNCTION("""COMPUTED_VALUE"""),"Medium")</f>
        <v>Medium</v>
      </c>
      <c r="C114" s="24" t="str">
        <f ca="1">IFERROR(__xludf.DUMMYFUNCTION("""COMPUTED_VALUE"""),"neuroflash.com")</f>
        <v>neuroflash.com</v>
      </c>
      <c r="D114" s="25" t="str">
        <f ca="1">IFERROR(__xludf.DUMMYFUNCTION("""COMPUTED_VALUE"""),"Create content faster in different languages")</f>
        <v>Create content faster in different languages</v>
      </c>
      <c r="E114" s="26" t="str">
        <f ca="1">IFERROR(__xludf.DUMMYFUNCTION("""COMPUTED_VALUE"""),"🤩🤩🤩")</f>
        <v>🤩🤩🤩</v>
      </c>
      <c r="F114" s="28"/>
    </row>
    <row r="115" spans="1:6" ht="15.5">
      <c r="A115" s="44" t="str">
        <f ca="1">IFERROR(__xludf.DUMMYFUNCTION("""COMPUTED_VALUE"""),"NightCafe")</f>
        <v>NightCafe</v>
      </c>
      <c r="B115" s="23" t="str">
        <f ca="1">IFERROR(__xludf.DUMMYFUNCTION("""COMPUTED_VALUE"""),"High")</f>
        <v>High</v>
      </c>
      <c r="C115" s="29" t="str">
        <f ca="1">IFERROR(__xludf.DUMMYFUNCTION("""COMPUTED_VALUE"""),"creator.nightcafe.studio")</f>
        <v>creator.nightcafe.studio</v>
      </c>
      <c r="D115" s="25" t="str">
        <f ca="1">IFERROR(__xludf.DUMMYFUNCTION("""COMPUTED_VALUE"""),"AI tool to create an image")</f>
        <v>AI tool to create an image</v>
      </c>
      <c r="E115" s="26"/>
      <c r="F115" s="28"/>
    </row>
    <row r="116" spans="1:6" ht="112">
      <c r="A116" s="44" t="str">
        <f ca="1">IFERROR(__xludf.DUMMYFUNCTION("""COMPUTED_VALUE"""),"Notably")</f>
        <v>Notably</v>
      </c>
      <c r="B116" s="23" t="str">
        <f ca="1">IFERROR(__xludf.DUMMYFUNCTION("""COMPUTED_VALUE"""),"Low")</f>
        <v>Low</v>
      </c>
      <c r="C116" s="24" t="str">
        <f ca="1">IFERROR(__xludf.DUMMYFUNCTION("""COMPUTED_VALUE"""),"notably.ai")</f>
        <v>notably.ai</v>
      </c>
      <c r="D116" s="25" t="str">
        <f ca="1">IFERROR(__xludf.DUMMYFUNCTION("""COMPUTED_VALUE"""),"Notably.ai provides a variety of AI-based tools to improve data analysis and decision-making for both individuals and businesses, utilizing advanced algorithms and an easy-to-use interface to extract insights from large datasets and identify patterns.")</f>
        <v>Notably.ai provides a variety of AI-based tools to improve data analysis and decision-making for both individuals and businesses, utilizing advanced algorithms and an easy-to-use interface to extract insights from large datasets and identify patterns.</v>
      </c>
      <c r="E116" s="26" t="str">
        <f ca="1">IFERROR(__xludf.DUMMYFUNCTION("""COMPUTED_VALUE"""),"🤩🤩🤩")</f>
        <v>🤩🤩🤩</v>
      </c>
      <c r="F116" s="28"/>
    </row>
    <row r="117" spans="1:6" ht="112">
      <c r="A117" s="44" t="str">
        <f ca="1">IFERROR(__xludf.DUMMYFUNCTION("""COMPUTED_VALUE"""),"Notion AI")</f>
        <v>Notion AI</v>
      </c>
      <c r="B117" s="23" t="str">
        <f ca="1">IFERROR(__xludf.DUMMYFUNCTION("""COMPUTED_VALUE"""),"High")</f>
        <v>High</v>
      </c>
      <c r="C117" s="24" t="str">
        <f ca="1">IFERROR(__xludf.DUMMYFUNCTION("""COMPUTED_VALUE"""),"www.notion.so")</f>
        <v>www.notion.so</v>
      </c>
      <c r="D117" s="25" t="str">
        <f ca="1">IFERROR(__xludf.DUMMYFUNCTION("""COMPUTED_VALUE"""),"Notion.ai offers a wide array of AI-based solutions to help businesses simplify their operations, automate monotonous tasks, and improve their decision-making abilities, whether it's for customer service, Marketing , or other purposes.")</f>
        <v>Notion.ai offers a wide array of AI-based solutions to help businesses simplify their operations, automate monotonous tasks, and improve their decision-making abilities, whether it's for customer service, Marketing , or other purposes.</v>
      </c>
      <c r="E117" s="26" t="str">
        <f ca="1">IFERROR(__xludf.DUMMYFUNCTION("""COMPUTED_VALUE"""),"🤩🤩🤩")</f>
        <v>🤩🤩🤩</v>
      </c>
      <c r="F117" s="28"/>
    </row>
    <row r="118" spans="1:6" ht="42">
      <c r="A118" s="44" t="str">
        <f ca="1">IFERROR(__xludf.DUMMYFUNCTION("""COMPUTED_VALUE"""),"NovelAI")</f>
        <v>NovelAI</v>
      </c>
      <c r="B118" s="23" t="str">
        <f ca="1">IFERROR(__xludf.DUMMYFUNCTION("""COMPUTED_VALUE"""),"Medium")</f>
        <v>Medium</v>
      </c>
      <c r="C118" s="24" t="str">
        <f ca="1">IFERROR(__xludf.DUMMYFUNCTION("""COMPUTED_VALUE"""),"novelai.net")</f>
        <v>novelai.net</v>
      </c>
      <c r="D118" s="25" t="str">
        <f ca="1">IFERROR(__xludf.DUMMYFUNCTION("""COMPUTED_VALUE"""),"NovelAI is an AI-powered platform for automating novel writing.")</f>
        <v>NovelAI is an AI-powered platform for automating novel writing.</v>
      </c>
      <c r="E118" s="26" t="str">
        <f ca="1">IFERROR(__xludf.DUMMYFUNCTION("""COMPUTED_VALUE"""),"🤩🤩🤩")</f>
        <v>🤩🤩🤩</v>
      </c>
      <c r="F118" s="28"/>
    </row>
    <row r="119" spans="1:6" ht="56">
      <c r="A119" s="44" t="str">
        <f ca="1">IFERROR(__xludf.DUMMYFUNCTION("""COMPUTED_VALUE"""),"Omnivers Audio2Face")</f>
        <v>Omnivers Audio2Face</v>
      </c>
      <c r="B119" s="23" t="str">
        <f ca="1">IFERROR(__xludf.DUMMYFUNCTION("""COMPUTED_VALUE"""),"High")</f>
        <v>High</v>
      </c>
      <c r="C119" s="24" t="str">
        <f ca="1">IFERROR(__xludf.DUMMYFUNCTION("""COMPUTED_VALUE"""),"nvidia.com/en-us/omniverse")</f>
        <v>nvidia.com/en-us/omniverse</v>
      </c>
      <c r="D119" s="25" t="str">
        <f ca="1">IFERROR(__xludf.DUMMYFUNCTION("""COMPUTED_VALUE"""),"Omniverse Audio2Face is a real-time facial animation tool for audio-driven lip sync and facial expression.")</f>
        <v>Omniverse Audio2Face is a real-time facial animation tool for audio-driven lip sync and facial expression.</v>
      </c>
      <c r="E119" s="26" t="str">
        <f ca="1">IFERROR(__xludf.DUMMYFUNCTION("""COMPUTED_VALUE"""),"🤩🤩🤩")</f>
        <v>🤩🤩🤩</v>
      </c>
      <c r="F119" s="28"/>
    </row>
    <row r="120" spans="1:6" ht="28">
      <c r="A120" s="45" t="str">
        <f ca="1">IFERROR(__xludf.DUMMYFUNCTION("""COMPUTED_VALUE"""),"Originality.AI")</f>
        <v>Originality.AI</v>
      </c>
      <c r="B120" s="23" t="str">
        <f ca="1">IFERROR(__xludf.DUMMYFUNCTION("""COMPUTED_VALUE"""),"Medium")</f>
        <v>Medium</v>
      </c>
      <c r="C120" s="24" t="str">
        <f ca="1">IFERROR(__xludf.DUMMYFUNCTION("""COMPUTED_VALUE"""),"originality.ai")</f>
        <v>originality.ai</v>
      </c>
      <c r="D120" s="25" t="str">
        <f ca="1">IFERROR(__xludf.DUMMYFUNCTION("""COMPUTED_VALUE"""),"AI-powered originality verification to combat plagiarism.")</f>
        <v>AI-powered originality verification to combat plagiarism.</v>
      </c>
      <c r="E120" s="26" t="str">
        <f ca="1">IFERROR(__xludf.DUMMYFUNCTION("""COMPUTED_VALUE"""),"🤩🤩🤩")</f>
        <v>🤩🤩🤩</v>
      </c>
      <c r="F120" s="28"/>
    </row>
    <row r="121" spans="1:6" ht="70">
      <c r="A121" s="45" t="str">
        <f ca="1">IFERROR(__xludf.DUMMYFUNCTION("""COMPUTED_VALUE"""),"Otter.ai")</f>
        <v>Otter.ai</v>
      </c>
      <c r="B121" s="23" t="str">
        <f ca="1">IFERROR(__xludf.DUMMYFUNCTION("""COMPUTED_VALUE"""),"Medium")</f>
        <v>Medium</v>
      </c>
      <c r="C121" s="24" t="str">
        <f ca="1">IFERROR(__xludf.DUMMYFUNCTION("""COMPUTED_VALUE"""),"otter.ai")</f>
        <v>otter.ai</v>
      </c>
      <c r="D121" s="25" t="str">
        <f ca="1">IFERROR(__xludf.DUMMYFUNCTION("""COMPUTED_VALUE"""),"Enhance your work performance by utilizing an AI-driven program that can create modifiable, sharable transcripts from your conferences.")</f>
        <v>Enhance your work performance by utilizing an AI-driven program that can create modifiable, sharable transcripts from your conferences.</v>
      </c>
      <c r="E121" s="26" t="str">
        <f ca="1">IFERROR(__xludf.DUMMYFUNCTION("""COMPUTED_VALUE"""),"🤩🤩🤩")</f>
        <v>🤩🤩🤩</v>
      </c>
      <c r="F121" s="28"/>
    </row>
    <row r="122" spans="1:6" ht="56">
      <c r="A122" s="44" t="str">
        <f ca="1">IFERROR(__xludf.DUMMYFUNCTION("""COMPUTED_VALUE"""),"PDFMonkey")</f>
        <v>PDFMonkey</v>
      </c>
      <c r="B122" s="23" t="str">
        <f ca="1">IFERROR(__xludf.DUMMYFUNCTION("""COMPUTED_VALUE"""),"Low")</f>
        <v>Low</v>
      </c>
      <c r="C122" s="24" t="str">
        <f ca="1">IFERROR(__xludf.DUMMYFUNCTION("""COMPUTED_VALUE"""),"pdfmonkey.io")</f>
        <v>pdfmonkey.io</v>
      </c>
      <c r="D122" s="25" t="str">
        <f ca="1">IFERROR(__xludf.DUMMYFUNCTION("""COMPUTED_VALUE"""),"Automates your PDF generation, provides a dashboard to manage templates, and helps genereate documents")</f>
        <v>Automates your PDF generation, provides a dashboard to manage templates, and helps genereate documents</v>
      </c>
      <c r="E122" s="26" t="str">
        <f ca="1">IFERROR(__xludf.DUMMYFUNCTION("""COMPUTED_VALUE"""),"🤩🤩🤩")</f>
        <v>🤩🤩🤩</v>
      </c>
      <c r="F122" s="28"/>
    </row>
    <row r="123" spans="1:6" ht="42">
      <c r="A123" s="44" t="str">
        <f ca="1">IFERROR(__xludf.DUMMYFUNCTION("""COMPUTED_VALUE"""),"Perplexity")</f>
        <v>Perplexity</v>
      </c>
      <c r="B123" s="23" t="str">
        <f ca="1">IFERROR(__xludf.DUMMYFUNCTION("""COMPUTED_VALUE"""),"High")</f>
        <v>High</v>
      </c>
      <c r="C123" s="24" t="str">
        <f ca="1">IFERROR(__xludf.DUMMYFUNCTION("""COMPUTED_VALUE"""),"perplexity.ai")</f>
        <v>perplexity.ai</v>
      </c>
      <c r="D123" s="25" t="str">
        <f ca="1">IFERROR(__xludf.DUMMYFUNCTION("""COMPUTED_VALUE"""),"Search engine for people on the go. Fast, reliable, and properly cited.")</f>
        <v>Search engine for people on the go. Fast, reliable, and properly cited.</v>
      </c>
      <c r="E123" s="26" t="str">
        <f ca="1">IFERROR(__xludf.DUMMYFUNCTION("""COMPUTED_VALUE"""),"🤩🤩🤩🤩🤩")</f>
        <v>🤩🤩🤩🤩🤩</v>
      </c>
      <c r="F123" s="28"/>
    </row>
    <row r="124" spans="1:6" ht="15.5">
      <c r="A124" s="44" t="str">
        <f ca="1">IFERROR(__xludf.DUMMYFUNCTION("""COMPUTED_VALUE"""),"Phind")</f>
        <v>Phind</v>
      </c>
      <c r="B124" s="23" t="str">
        <f ca="1">IFERROR(__xludf.DUMMYFUNCTION("""COMPUTED_VALUE"""),"Medium")</f>
        <v>Medium</v>
      </c>
      <c r="C124" s="24" t="str">
        <f ca="1">IFERROR(__xludf.DUMMYFUNCTION("""COMPUTED_VALUE"""),"phind.com")</f>
        <v>phind.com</v>
      </c>
      <c r="D124" s="25" t="str">
        <f ca="1">IFERROR(__xludf.DUMMYFUNCTION("""COMPUTED_VALUE"""),"Search engine for developers")</f>
        <v>Search engine for developers</v>
      </c>
      <c r="E124" s="26"/>
      <c r="F124" s="28"/>
    </row>
    <row r="125" spans="1:6" ht="42">
      <c r="A125" s="44" t="str">
        <f ca="1">IFERROR(__xludf.DUMMYFUNCTION("""COMPUTED_VALUE"""),"PhotoRoom")</f>
        <v>PhotoRoom</v>
      </c>
      <c r="B125" s="23" t="str">
        <f ca="1">IFERROR(__xludf.DUMMYFUNCTION("""COMPUTED_VALUE"""),"High")</f>
        <v>High</v>
      </c>
      <c r="C125" s="24" t="str">
        <f ca="1">IFERROR(__xludf.DUMMYFUNCTION("""COMPUTED_VALUE"""),"photoroom.com")</f>
        <v>photoroom.com</v>
      </c>
      <c r="D125" s="25" t="str">
        <f ca="1">IFERROR(__xludf.DUMMYFUNCTION("""COMPUTED_VALUE"""),"PhotoRoom is a powerful photo editing app that allows users to create stunning photos with ease.")</f>
        <v>PhotoRoom is a powerful photo editing app that allows users to create stunning photos with ease.</v>
      </c>
      <c r="E125" s="26" t="str">
        <f ca="1">IFERROR(__xludf.DUMMYFUNCTION("""COMPUTED_VALUE"""),"🤩🤩🤩")</f>
        <v>🤩🤩🤩</v>
      </c>
      <c r="F125" s="28"/>
    </row>
    <row r="126" spans="1:6" ht="56">
      <c r="A126" s="44" t="str">
        <f ca="1">IFERROR(__xludf.DUMMYFUNCTION("""COMPUTED_VALUE"""),"Pi")</f>
        <v>Pi</v>
      </c>
      <c r="B126" s="23" t="str">
        <f ca="1">IFERROR(__xludf.DUMMYFUNCTION("""COMPUTED_VALUE"""),"Medium")</f>
        <v>Medium</v>
      </c>
      <c r="C126" s="24" t="str">
        <f ca="1">IFERROR(__xludf.DUMMYFUNCTION("""COMPUTED_VALUE"""),"pi.ai/talk")</f>
        <v>pi.ai/talk</v>
      </c>
      <c r="D126" s="25" t="str">
        <f ca="1">IFERROR(__xludf.DUMMYFUNCTION("""COMPUTED_VALUE"""),"Pi is your personal AI designed to have your emotional well being in mind while answering your queries and tasks")</f>
        <v>Pi is your personal AI designed to have your emotional well being in mind while answering your queries and tasks</v>
      </c>
      <c r="E126" s="26"/>
      <c r="F126" s="28"/>
    </row>
    <row r="127" spans="1:6" ht="42">
      <c r="A127" s="44" t="str">
        <f ca="1">IFERROR(__xludf.DUMMYFUNCTION("""COMPUTED_VALUE"""),"Pictory")</f>
        <v>Pictory</v>
      </c>
      <c r="B127" s="23" t="str">
        <f ca="1">IFERROR(__xludf.DUMMYFUNCTION("""COMPUTED_VALUE"""),"Medium")</f>
        <v>Medium</v>
      </c>
      <c r="C127" s="24" t="str">
        <f ca="1">IFERROR(__xludf.DUMMYFUNCTION("""COMPUTED_VALUE"""),"pictory.ai")</f>
        <v>pictory.ai</v>
      </c>
      <c r="D127" s="25" t="str">
        <f ca="1">IFERROR(__xludf.DUMMYFUNCTION("""COMPUTED_VALUE"""),"Let this AI search old clips and create a video based from your prompt")</f>
        <v>Let this AI search old clips and create a video based from your prompt</v>
      </c>
      <c r="E127" s="26"/>
      <c r="F127" s="28"/>
    </row>
    <row r="128" spans="1:6" ht="42">
      <c r="A128" s="44" t="str">
        <f ca="1">IFERROR(__xludf.DUMMYFUNCTION("""COMPUTED_VALUE"""),"Podcastle")</f>
        <v>Podcastle</v>
      </c>
      <c r="B128" s="23" t="str">
        <f ca="1">IFERROR(__xludf.DUMMYFUNCTION("""COMPUTED_VALUE"""),"Medium")</f>
        <v>Medium</v>
      </c>
      <c r="C128" s="24" t="str">
        <f ca="1">IFERROR(__xludf.DUMMYFUNCTION("""COMPUTED_VALUE"""),"podcastle.ai")</f>
        <v>podcastle.ai</v>
      </c>
      <c r="D128" s="25" t="str">
        <f ca="1">IFERROR(__xludf.DUMMYFUNCTION("""COMPUTED_VALUE"""),"AI-driven podcast platform for easy audio content creation &amp; distribution.")</f>
        <v>AI-driven podcast platform for easy audio content creation &amp; distribution.</v>
      </c>
      <c r="E128" s="26" t="str">
        <f ca="1">IFERROR(__xludf.DUMMYFUNCTION("""COMPUTED_VALUE"""),"🤩🤩🤩")</f>
        <v>🤩🤩🤩</v>
      </c>
      <c r="F128" s="28"/>
    </row>
    <row r="129" spans="1:6" ht="28">
      <c r="A129" s="44" t="str">
        <f ca="1">IFERROR(__xludf.DUMMYFUNCTION("""COMPUTED_VALUE"""),"Poised")</f>
        <v>Poised</v>
      </c>
      <c r="B129" s="23" t="str">
        <f ca="1">IFERROR(__xludf.DUMMYFUNCTION("""COMPUTED_VALUE"""),"Low")</f>
        <v>Low</v>
      </c>
      <c r="C129" s="24" t="str">
        <f ca="1">IFERROR(__xludf.DUMMYFUNCTION("""COMPUTED_VALUE"""),"poised.com")</f>
        <v>poised.com</v>
      </c>
      <c r="D129" s="25" t="str">
        <f ca="1">IFERROR(__xludf.DUMMYFUNCTION("""COMPUTED_VALUE"""),"Modern and helpful way to ace any meetings.")</f>
        <v>Modern and helpful way to ace any meetings.</v>
      </c>
      <c r="E129" s="26"/>
      <c r="F129" s="28"/>
    </row>
    <row r="130" spans="1:6" ht="56">
      <c r="A130" s="45" t="str">
        <f ca="1">IFERROR(__xludf.DUMMYFUNCTION("""COMPUTED_VALUE"""),"Predis.ai")</f>
        <v>Predis.ai</v>
      </c>
      <c r="B130" s="23" t="str">
        <f ca="1">IFERROR(__xludf.DUMMYFUNCTION("""COMPUTED_VALUE"""),"Medium")</f>
        <v>Medium</v>
      </c>
      <c r="C130" s="24" t="str">
        <f ca="1">IFERROR(__xludf.DUMMYFUNCTION("""COMPUTED_VALUE"""),"predis.ai")</f>
        <v>predis.ai</v>
      </c>
      <c r="D130" s="25" t="str">
        <f ca="1">IFERROR(__xludf.DUMMYFUNCTION("""COMPUTED_VALUE"""),"Predis.ai is an AI-powered social media post generator that helps brands create engaging content quickly and easily.")</f>
        <v>Predis.ai is an AI-powered social media post generator that helps brands create engaging content quickly and easily.</v>
      </c>
      <c r="E130" s="26" t="str">
        <f ca="1">IFERROR(__xludf.DUMMYFUNCTION("""COMPUTED_VALUE"""),"🤩🤩🤩")</f>
        <v>🤩🤩🤩</v>
      </c>
      <c r="F130" s="28"/>
    </row>
    <row r="131" spans="1:6" ht="42">
      <c r="A131" s="44" t="str">
        <f ca="1">IFERROR(__xludf.DUMMYFUNCTION("""COMPUTED_VALUE"""),"Prisma")</f>
        <v>Prisma</v>
      </c>
      <c r="B131" s="23" t="str">
        <f ca="1">IFERROR(__xludf.DUMMYFUNCTION("""COMPUTED_VALUE"""),"Medium")</f>
        <v>Medium</v>
      </c>
      <c r="C131" s="24" t="str">
        <f ca="1">IFERROR(__xludf.DUMMYFUNCTION("""COMPUTED_VALUE"""),"prisma-ai.com")</f>
        <v>prisma-ai.com</v>
      </c>
      <c r="D131" s="25" t="str">
        <f ca="1">IFERROR(__xludf.DUMMYFUNCTION("""COMPUTED_VALUE"""),"AI-powered platform that makes your photos look more picturesque and edit videos")</f>
        <v>AI-powered platform that makes your photos look more picturesque and edit videos</v>
      </c>
      <c r="E131" s="26" t="str">
        <f ca="1">IFERROR(__xludf.DUMMYFUNCTION("""COMPUTED_VALUE"""),"🤩")</f>
        <v>🤩</v>
      </c>
      <c r="F131" s="28"/>
    </row>
    <row r="132" spans="1:6" ht="28">
      <c r="A132" s="45" t="str">
        <f ca="1">IFERROR(__xludf.DUMMYFUNCTION("""COMPUTED_VALUE"""),"ProfilePicture.AI")</f>
        <v>ProfilePicture.AI</v>
      </c>
      <c r="B132" s="23" t="str">
        <f ca="1">IFERROR(__xludf.DUMMYFUNCTION("""COMPUTED_VALUE"""),"Medium")</f>
        <v>Medium</v>
      </c>
      <c r="C132" s="24" t="str">
        <f ca="1">IFERROR(__xludf.DUMMYFUNCTION("""COMPUTED_VALUE"""),"profilepicture.ai")</f>
        <v>profilepicture.ai</v>
      </c>
      <c r="D132" s="25" t="str">
        <f ca="1">IFERROR(__xludf.DUMMYFUNCTION("""COMPUTED_VALUE"""),"Online platform to create custom profile pictures with AI.")</f>
        <v>Online platform to create custom profile pictures with AI.</v>
      </c>
      <c r="E132" s="26" t="str">
        <f ca="1">IFERROR(__xludf.DUMMYFUNCTION("""COMPUTED_VALUE"""),"🤩🤩🤩🤩🤩")</f>
        <v>🤩🤩🤩🤩🤩</v>
      </c>
      <c r="F132" s="28"/>
    </row>
    <row r="133" spans="1:6" ht="42">
      <c r="A133" s="44" t="str">
        <f ca="1">IFERROR(__xludf.DUMMYFUNCTION("""COMPUTED_VALUE"""),"promptoMANIA")</f>
        <v>promptoMANIA</v>
      </c>
      <c r="B133" s="23" t="str">
        <f ca="1">IFERROR(__xludf.DUMMYFUNCTION("""COMPUTED_VALUE"""),"Medium")</f>
        <v>Medium</v>
      </c>
      <c r="C133" s="24" t="str">
        <f ca="1">IFERROR(__xludf.DUMMYFUNCTION("""COMPUTED_VALUE"""),"promptomania.com")</f>
        <v>promptomania.com</v>
      </c>
      <c r="D133" s="25" t="str">
        <f ca="1">IFERROR(__xludf.DUMMYFUNCTION("""COMPUTED_VALUE"""),"PromptoMania is an online platform offering prompts and challenges to unleash creativity.")</f>
        <v>PromptoMania is an online platform offering prompts and challenges to unleash creativity.</v>
      </c>
      <c r="E133" s="26" t="str">
        <f ca="1">IFERROR(__xludf.DUMMYFUNCTION("""COMPUTED_VALUE"""),"🤩")</f>
        <v>🤩</v>
      </c>
      <c r="F133" s="28"/>
    </row>
    <row r="134" spans="1:6" ht="28">
      <c r="A134" s="44" t="str">
        <f ca="1">IFERROR(__xludf.DUMMYFUNCTION("""COMPUTED_VALUE"""),"PropertyPen")</f>
        <v>PropertyPen</v>
      </c>
      <c r="B134" s="23" t="str">
        <f ca="1">IFERROR(__xludf.DUMMYFUNCTION("""COMPUTED_VALUE"""),"Low")</f>
        <v>Low</v>
      </c>
      <c r="C134" s="24" t="str">
        <f ca="1">IFERROR(__xludf.DUMMYFUNCTION("""COMPUTED_VALUE"""),"try.magictools.ai")</f>
        <v>try.magictools.ai</v>
      </c>
      <c r="D134" s="25" t="str">
        <f ca="1">IFERROR(__xludf.DUMMYFUNCTION("""COMPUTED_VALUE"""),"Make your property listing more attractive with this copywriting tool")</f>
        <v>Make your property listing more attractive with this copywriting tool</v>
      </c>
      <c r="E134" s="26" t="str">
        <f ca="1">IFERROR(__xludf.DUMMYFUNCTION("""COMPUTED_VALUE"""),"🤩🤩🤩")</f>
        <v>🤩🤩🤩</v>
      </c>
      <c r="F134" s="28"/>
    </row>
    <row r="135" spans="1:6" ht="42">
      <c r="A135" s="44" t="str">
        <f ca="1">IFERROR(__xludf.DUMMYFUNCTION("""COMPUTED_VALUE"""),"Quickchat AI")</f>
        <v>Quickchat AI</v>
      </c>
      <c r="B135" s="23" t="str">
        <f ca="1">IFERROR(__xludf.DUMMYFUNCTION("""COMPUTED_VALUE"""),"Low")</f>
        <v>Low</v>
      </c>
      <c r="C135" s="24" t="str">
        <f ca="1">IFERROR(__xludf.DUMMYFUNCTION("""COMPUTED_VALUE"""),"quickchat.ai")</f>
        <v>quickchat.ai</v>
      </c>
      <c r="D135" s="25" t="str">
        <f ca="1">IFERROR(__xludf.DUMMYFUNCTION("""COMPUTED_VALUE"""),"AI-powered messaging platform providing intelligent conversations with customers.")</f>
        <v>AI-powered messaging platform providing intelligent conversations with customers.</v>
      </c>
      <c r="E135" s="26" t="str">
        <f ca="1">IFERROR(__xludf.DUMMYFUNCTION("""COMPUTED_VALUE"""),"🤩🤩🤩")</f>
        <v>🤩🤩🤩</v>
      </c>
      <c r="F135" s="28"/>
    </row>
    <row r="136" spans="1:6" ht="42">
      <c r="A136" s="44" t="str">
        <f ca="1">IFERROR(__xludf.DUMMYFUNCTION("""COMPUTED_VALUE"""),"Quillbot AI")</f>
        <v>Quillbot AI</v>
      </c>
      <c r="B136" s="23" t="str">
        <f ca="1">IFERROR(__xludf.DUMMYFUNCTION("""COMPUTED_VALUE"""),"High")</f>
        <v>High</v>
      </c>
      <c r="C136" s="24" t="str">
        <f ca="1">IFERROR(__xludf.DUMMYFUNCTION("""COMPUTED_VALUE"""),"quillbot.com")</f>
        <v>quillbot.com</v>
      </c>
      <c r="D136" s="25" t="str">
        <f ca="1">IFERROR(__xludf.DUMMYFUNCTION("""COMPUTED_VALUE"""),"Quillbot is an AI-powered paraphrasing tool for improving writing.")</f>
        <v>Quillbot is an AI-powered paraphrasing tool for improving writing.</v>
      </c>
      <c r="E136" s="26" t="str">
        <f ca="1">IFERROR(__xludf.DUMMYFUNCTION("""COMPUTED_VALUE"""),"🤩🤩🤩")</f>
        <v>🤩🤩🤩</v>
      </c>
      <c r="F136" s="28"/>
    </row>
    <row r="137" spans="1:6" ht="84">
      <c r="A137" s="44" t="str">
        <f ca="1">IFERROR(__xludf.DUMMYFUNCTION("""COMPUTED_VALUE"""),"Rawshorts")</f>
        <v>Rawshorts</v>
      </c>
      <c r="B137" s="23" t="str">
        <f ca="1">IFERROR(__xludf.DUMMYFUNCTION("""COMPUTED_VALUE"""),"Medium")</f>
        <v>Medium</v>
      </c>
      <c r="C137" s="24" t="str">
        <f ca="1">IFERROR(__xludf.DUMMYFUNCTION("""COMPUTED_VALUE"""),"rawshorts.com")</f>
        <v>rawshorts.com</v>
      </c>
      <c r="D137" s="25" t="str">
        <f ca="1">IFERROR(__xludf.DUMMYFUNCTION("""COMPUTED_VALUE"""),"Rawshorts gives you the ability to autoomatically create captivating videos and customize it by utilizing an intuitive editor and a wide range of customizable visuals.")</f>
        <v>Rawshorts gives you the ability to autoomatically create captivating videos and customize it by utilizing an intuitive editor and a wide range of customizable visuals.</v>
      </c>
      <c r="E137" s="26" t="str">
        <f ca="1">IFERROR(__xludf.DUMMYFUNCTION("""COMPUTED_VALUE"""),"🤩🤩🤩")</f>
        <v>🤩🤩🤩</v>
      </c>
      <c r="F137" s="28"/>
    </row>
    <row r="138" spans="1:6" ht="56">
      <c r="A138" s="44" t="str">
        <f ca="1">IFERROR(__xludf.DUMMYFUNCTION("""COMPUTED_VALUE"""),"Readyplayer")</f>
        <v>Readyplayer</v>
      </c>
      <c r="B138" s="23" t="str">
        <f ca="1">IFERROR(__xludf.DUMMYFUNCTION("""COMPUTED_VALUE"""),"Medium")</f>
        <v>Medium</v>
      </c>
      <c r="C138" s="24" t="str">
        <f ca="1">IFERROR(__xludf.DUMMYFUNCTION("""COMPUTED_VALUE"""),"readyplayer.me")</f>
        <v>readyplayer.me</v>
      </c>
      <c r="D138" s="25" t="str">
        <f ca="1">IFERROR(__xludf.DUMMYFUNCTION("""COMPUTED_VALUE"""),"Create highly-personalized characters to help increase retention and engagement with this tool")</f>
        <v>Create highly-personalized characters to help increase retention and engagement with this tool</v>
      </c>
      <c r="E138" s="26"/>
      <c r="F138" s="28"/>
    </row>
    <row r="139" spans="1:6" ht="56">
      <c r="A139" s="45" t="str">
        <f ca="1">IFERROR(__xludf.DUMMYFUNCTION("""COMPUTED_VALUE"""),"Reclaim.ai")</f>
        <v>Reclaim.ai</v>
      </c>
      <c r="B139" s="23" t="str">
        <f ca="1">IFERROR(__xludf.DUMMYFUNCTION("""COMPUTED_VALUE"""),"Medium")</f>
        <v>Medium</v>
      </c>
      <c r="C139" s="24" t="str">
        <f ca="1">IFERROR(__xludf.DUMMYFUNCTION("""COMPUTED_VALUE"""),"reclaim.ai")</f>
        <v>reclaim.ai</v>
      </c>
      <c r="D139" s="25" t="str">
        <f ca="1">IFERROR(__xludf.DUMMYFUNCTION("""COMPUTED_VALUE"""),"Reclaim is an AI scheduling automation app that finds the best time for your meetings, tasks, habits, &amp; breaks.")</f>
        <v>Reclaim is an AI scheduling automation app that finds the best time for your meetings, tasks, habits, &amp; breaks.</v>
      </c>
      <c r="E139" s="26" t="str">
        <f ca="1">IFERROR(__xludf.DUMMYFUNCTION("""COMPUTED_VALUE"""),"🤩🤩🤩")</f>
        <v>🤩🤩🤩</v>
      </c>
      <c r="F139" s="28"/>
    </row>
    <row r="140" spans="1:6" ht="56">
      <c r="A140" s="44" t="str">
        <f ca="1">IFERROR(__xludf.DUMMYFUNCTION("""COMPUTED_VALUE"""),"Remesh")</f>
        <v>Remesh</v>
      </c>
      <c r="B140" s="23" t="str">
        <f ca="1">IFERROR(__xludf.DUMMYFUNCTION("""COMPUTED_VALUE"""),"Low")</f>
        <v>Low</v>
      </c>
      <c r="C140" s="24" t="str">
        <f ca="1">IFERROR(__xludf.DUMMYFUNCTION("""COMPUTED_VALUE"""),"remesh.ai")</f>
        <v>remesh.ai</v>
      </c>
      <c r="D140" s="25" t="str">
        <f ca="1">IFERROR(__xludf.DUMMYFUNCTION("""COMPUTED_VALUE"""),"Remesh is an AI-driven platform for conducting market research and gathering insights through real-time conversations.")</f>
        <v>Remesh is an AI-driven platform for conducting market research and gathering insights through real-time conversations.</v>
      </c>
      <c r="E140" s="26" t="str">
        <f ca="1">IFERROR(__xludf.DUMMYFUNCTION("""COMPUTED_VALUE"""),"🤩🤩🤩")</f>
        <v>🤩🤩🤩</v>
      </c>
      <c r="F140" s="28"/>
    </row>
    <row r="141" spans="1:6" ht="42">
      <c r="A141" s="44" t="str">
        <f ca="1">IFERROR(__xludf.DUMMYFUNCTION("""COMPUTED_VALUE"""),"Replicate")</f>
        <v>Replicate</v>
      </c>
      <c r="B141" s="23" t="str">
        <f ca="1">IFERROR(__xludf.DUMMYFUNCTION("""COMPUTED_VALUE"""),"High")</f>
        <v>High</v>
      </c>
      <c r="C141" s="24" t="str">
        <f ca="1">IFERROR(__xludf.DUMMYFUNCTION("""COMPUTED_VALUE"""),"replicate.com")</f>
        <v>replicate.com</v>
      </c>
      <c r="D141" s="25" t="str">
        <f ca="1">IFERROR(__xludf.DUMMYFUNCTION("""COMPUTED_VALUE"""),"Replicate digitally transforms your photo to a new one based on a prompt")</f>
        <v>Replicate digitally transforms your photo to a new one based on a prompt</v>
      </c>
      <c r="E141" s="26" t="str">
        <f ca="1">IFERROR(__xludf.DUMMYFUNCTION("""COMPUTED_VALUE"""),"🤩")</f>
        <v>🤩</v>
      </c>
      <c r="F141" s="28"/>
    </row>
    <row r="142" spans="1:6" ht="15.5">
      <c r="A142" s="44" t="str">
        <f ca="1">IFERROR(__xludf.DUMMYFUNCTION("""COMPUTED_VALUE"""),"Replika")</f>
        <v>Replika</v>
      </c>
      <c r="B142" s="23" t="str">
        <f ca="1">IFERROR(__xludf.DUMMYFUNCTION("""COMPUTED_VALUE"""),"Medium")</f>
        <v>Medium</v>
      </c>
      <c r="C142" s="24" t="str">
        <f ca="1">IFERROR(__xludf.DUMMYFUNCTION("""COMPUTED_VALUE"""),"replika.com")</f>
        <v>replika.com</v>
      </c>
      <c r="D142" s="25" t="str">
        <f ca="1">IFERROR(__xludf.DUMMYFUNCTION("""COMPUTED_VALUE"""),"Talk to your own chatbot")</f>
        <v>Talk to your own chatbot</v>
      </c>
      <c r="E142" s="26" t="str">
        <f ca="1">IFERROR(__xludf.DUMMYFUNCTION("""COMPUTED_VALUE"""),"💎")</f>
        <v>💎</v>
      </c>
      <c r="F142" s="28"/>
    </row>
    <row r="143" spans="1:6" ht="28">
      <c r="A143" s="44" t="str">
        <f ca="1">IFERROR(__xludf.DUMMYFUNCTION("""COMPUTED_VALUE"""),"Replit")</f>
        <v>Replit</v>
      </c>
      <c r="B143" s="23" t="str">
        <f ca="1">IFERROR(__xludf.DUMMYFUNCTION("""COMPUTED_VALUE"""),"High")</f>
        <v>High</v>
      </c>
      <c r="C143" s="24" t="str">
        <f ca="1">IFERROR(__xludf.DUMMYFUNCTION("""COMPUTED_VALUE"""),"replit.com/site/ghostwriter")</f>
        <v>replit.com/site/ghostwriter</v>
      </c>
      <c r="D143" s="25" t="str">
        <f ca="1">IFERROR(__xludf.DUMMYFUNCTION("""COMPUTED_VALUE"""),"AI assisted code generator in making your next software")</f>
        <v>AI assisted code generator in making your next software</v>
      </c>
      <c r="E143" s="26" t="str">
        <f ca="1">IFERROR(__xludf.DUMMYFUNCTION("""COMPUTED_VALUE"""),"🤩🤩🤩🤩🤩")</f>
        <v>🤩🤩🤩🤩🤩</v>
      </c>
      <c r="F143" s="28"/>
    </row>
    <row r="144" spans="1:6" ht="28">
      <c r="A144" s="45" t="str">
        <f ca="1">IFERROR(__xludf.DUMMYFUNCTION("""COMPUTED_VALUE"""),"Reply.io")</f>
        <v>Reply.io</v>
      </c>
      <c r="B144" s="23" t="str">
        <f ca="1">IFERROR(__xludf.DUMMYFUNCTION("""COMPUTED_VALUE"""),"Medium")</f>
        <v>Medium</v>
      </c>
      <c r="C144" s="24" t="str">
        <f ca="1">IFERROR(__xludf.DUMMYFUNCTION("""COMPUTED_VALUE"""),"reply.io")</f>
        <v>reply.io</v>
      </c>
      <c r="D144" s="25" t="str">
        <f ca="1">IFERROR(__xludf.DUMMYFUNCTION("""COMPUTED_VALUE"""),"An email helper to create human-like response")</f>
        <v>An email helper to create human-like response</v>
      </c>
      <c r="E144" s="26"/>
      <c r="F144" s="28"/>
    </row>
    <row r="145" spans="1:6" ht="42">
      <c r="A145" s="45" t="str">
        <f ca="1">IFERROR(__xludf.DUMMYFUNCTION("""COMPUTED_VALUE"""),"Repurpose.io")</f>
        <v>Repurpose.io</v>
      </c>
      <c r="B145" s="23" t="str">
        <f ca="1">IFERROR(__xludf.DUMMYFUNCTION("""COMPUTED_VALUE"""),"Medium")</f>
        <v>Medium</v>
      </c>
      <c r="C145" s="24" t="str">
        <f ca="1">IFERROR(__xludf.DUMMYFUNCTION("""COMPUTED_VALUE"""),"repurpose.io")</f>
        <v>repurpose.io</v>
      </c>
      <c r="D145" s="25" t="str">
        <f ca="1">IFERROR(__xludf.DUMMYFUNCTION("""COMPUTED_VALUE"""),"Quickly and easily create new content based from existing content.")</f>
        <v>Quickly and easily create new content based from existing content.</v>
      </c>
      <c r="E145" s="26" t="str">
        <f ca="1">IFERROR(__xludf.DUMMYFUNCTION("""COMPUTED_VALUE"""),"🤩🤩🤩")</f>
        <v>🤩🤩🤩</v>
      </c>
      <c r="F145" s="28"/>
    </row>
    <row r="146" spans="1:6" ht="56">
      <c r="A146" s="44" t="str">
        <f ca="1">IFERROR(__xludf.DUMMYFUNCTION("""COMPUTED_VALUE"""),"Resemble AI")</f>
        <v>Resemble AI</v>
      </c>
      <c r="B146" s="23" t="str">
        <f ca="1">IFERROR(__xludf.DUMMYFUNCTION("""COMPUTED_VALUE"""),"Medium")</f>
        <v>Medium</v>
      </c>
      <c r="C146" s="24" t="str">
        <f ca="1">IFERROR(__xludf.DUMMYFUNCTION("""COMPUTED_VALUE"""),"resemble.ai")</f>
        <v>resemble.ai</v>
      </c>
      <c r="D146" s="25" t="str">
        <f ca="1">IFERROR(__xludf.DUMMYFUNCTION("""COMPUTED_VALUE"""),"Resemble AI is an AI-driven platform that creates custom, realistic AI voices for various applications.")</f>
        <v>Resemble AI is an AI-driven platform that creates custom, realistic AI voices for various applications.</v>
      </c>
      <c r="E146" s="26" t="str">
        <f ca="1">IFERROR(__xludf.DUMMYFUNCTION("""COMPUTED_VALUE"""),"🤩🤩🤩")</f>
        <v>🤩🤩🤩</v>
      </c>
      <c r="F146" s="28"/>
    </row>
    <row r="147" spans="1:6" ht="42">
      <c r="A147" s="44" t="str">
        <f ca="1">IFERROR(__xludf.DUMMYFUNCTION("""COMPUTED_VALUE"""),"Roam Around")</f>
        <v>Roam Around</v>
      </c>
      <c r="B147" s="23" t="str">
        <f ca="1">IFERROR(__xludf.DUMMYFUNCTION("""COMPUTED_VALUE"""),"Medium")</f>
        <v>Medium</v>
      </c>
      <c r="C147" s="24" t="str">
        <f ca="1">IFERROR(__xludf.DUMMYFUNCTION("""COMPUTED_VALUE"""),"roamaround.io")</f>
        <v>roamaround.io</v>
      </c>
      <c r="D147" s="25" t="str">
        <f ca="1">IFERROR(__xludf.DUMMYFUNCTION("""COMPUTED_VALUE"""),"Uses AI to plan out an entire travel itinerary for you, anywhere in the world!")</f>
        <v>Uses AI to plan out an entire travel itinerary for you, anywhere in the world!</v>
      </c>
      <c r="E147" s="26" t="str">
        <f ca="1">IFERROR(__xludf.DUMMYFUNCTION("""COMPUTED_VALUE"""),"🤩🤩🤩")</f>
        <v>🤩🤩🤩</v>
      </c>
      <c r="F147" s="28"/>
    </row>
    <row r="148" spans="1:6" ht="15.5">
      <c r="A148" s="44" t="str">
        <f ca="1">IFERROR(__xludf.DUMMYFUNCTION("""COMPUTED_VALUE"""),"Runway")</f>
        <v>Runway</v>
      </c>
      <c r="B148" s="23" t="str">
        <f ca="1">IFERROR(__xludf.DUMMYFUNCTION("""COMPUTED_VALUE"""),"High")</f>
        <v>High</v>
      </c>
      <c r="C148" s="24" t="str">
        <f ca="1">IFERROR(__xludf.DUMMYFUNCTION("""COMPUTED_VALUE"""),"runwayml.com")</f>
        <v>runwayml.com</v>
      </c>
      <c r="D148" s="25" t="str">
        <f ca="1">IFERROR(__xludf.DUMMYFUNCTION("""COMPUTED_VALUE"""),"AI tool for video editing needs")</f>
        <v>AI tool for video editing needs</v>
      </c>
      <c r="E148" s="26"/>
      <c r="F148" s="28"/>
    </row>
    <row r="149" spans="1:6" ht="70">
      <c r="A149" s="44" t="str">
        <f ca="1">IFERROR(__xludf.DUMMYFUNCTION("""COMPUTED_VALUE"""),"Scholarcy")</f>
        <v>Scholarcy</v>
      </c>
      <c r="B149" s="23" t="str">
        <f ca="1">IFERROR(__xludf.DUMMYFUNCTION("""COMPUTED_VALUE"""),"Medium")</f>
        <v>Medium</v>
      </c>
      <c r="C149" s="24" t="str">
        <f ca="1">IFERROR(__xludf.DUMMYFUNCTION("""COMPUTED_VALUE"""),"scholarcy.com")</f>
        <v>scholarcy.com</v>
      </c>
      <c r="D149" s="25" t="str">
        <f ca="1">IFERROR(__xludf.DUMMYFUNCTION("""COMPUTED_VALUE"""),"Scholarcy utilizes artificial intelligence to extract essential information from academic papers and present it in a simplified and readable format")</f>
        <v>Scholarcy utilizes artificial intelligence to extract essential information from academic papers and present it in a simplified and readable format</v>
      </c>
      <c r="E149" s="26" t="str">
        <f ca="1">IFERROR(__xludf.DUMMYFUNCTION("""COMPUTED_VALUE"""),"🤩🤩🤩")</f>
        <v>🤩🤩🤩</v>
      </c>
      <c r="F149" s="28"/>
    </row>
    <row r="150" spans="1:6" ht="56">
      <c r="A150" s="45" t="str">
        <f ca="1">IFERROR(__xludf.DUMMYFUNCTION("""COMPUTED_VALUE"""),"Seamless.ai")</f>
        <v>Seamless.ai</v>
      </c>
      <c r="B150" s="23" t="str">
        <f ca="1">IFERROR(__xludf.DUMMYFUNCTION("""COMPUTED_VALUE"""),"Medium")</f>
        <v>Medium</v>
      </c>
      <c r="C150" s="24" t="str">
        <f ca="1">IFERROR(__xludf.DUMMYFUNCTION("""COMPUTED_VALUE"""),"seamless.ai")</f>
        <v>seamless.ai</v>
      </c>
      <c r="D150" s="25" t="str">
        <f ca="1">IFERROR(__xludf.DUMMYFUNCTION("""COMPUTED_VALUE"""),"AI sales lead tool that finds verified cell phones, emails, and direct dials for anyone you need to sell to")</f>
        <v>AI sales lead tool that finds verified cell phones, emails, and direct dials for anyone you need to sell to</v>
      </c>
      <c r="E150" s="26" t="str">
        <f ca="1">IFERROR(__xludf.DUMMYFUNCTION("""COMPUTED_VALUE"""),"🤩🤩🤩")</f>
        <v>🤩🤩🤩</v>
      </c>
      <c r="F150" s="28"/>
    </row>
    <row r="151" spans="1:6" ht="28">
      <c r="A151" s="44" t="str">
        <f ca="1">IFERROR(__xludf.DUMMYFUNCTION("""COMPUTED_VALUE"""),"Semanticscholar")</f>
        <v>Semanticscholar</v>
      </c>
      <c r="B151" s="23" t="str">
        <f ca="1">IFERROR(__xludf.DUMMYFUNCTION("""COMPUTED_VALUE"""),"High")</f>
        <v>High</v>
      </c>
      <c r="C151" s="24" t="str">
        <f ca="1">IFERROR(__xludf.DUMMYFUNCTION("""COMPUTED_VALUE"""),"semanticscholar.org")</f>
        <v>semanticscholar.org</v>
      </c>
      <c r="D151" s="25" t="str">
        <f ca="1">IFERROR(__xludf.DUMMYFUNCTION("""COMPUTED_VALUE"""),"Reading scientific research made easier.")</f>
        <v>Reading scientific research made easier.</v>
      </c>
      <c r="E151" s="26" t="str">
        <f ca="1">IFERROR(__xludf.DUMMYFUNCTION("""COMPUTED_VALUE"""),"🤩🤩🤩🤩🤩")</f>
        <v>🤩🤩🤩🤩🤩</v>
      </c>
      <c r="F151" s="28"/>
    </row>
    <row r="152" spans="1:6" ht="42">
      <c r="A152" s="44" t="str">
        <f ca="1">IFERROR(__xludf.DUMMYFUNCTION("""COMPUTED_VALUE"""),"Sendpotion")</f>
        <v>Sendpotion</v>
      </c>
      <c r="B152" s="23" t="str">
        <f ca="1">IFERROR(__xludf.DUMMYFUNCTION("""COMPUTED_VALUE"""),"Low")</f>
        <v>Low</v>
      </c>
      <c r="C152" s="24" t="str">
        <f ca="1">IFERROR(__xludf.DUMMYFUNCTION("""COMPUTED_VALUE"""),"sendpotion.com")</f>
        <v>sendpotion.com</v>
      </c>
      <c r="D152" s="25" t="str">
        <f ca="1">IFERROR(__xludf.DUMMYFUNCTION("""COMPUTED_VALUE"""),"Automates lip-syncing to evergreen videos that you create for your business")</f>
        <v>Automates lip-syncing to evergreen videos that you create for your business</v>
      </c>
      <c r="E152" s="26"/>
      <c r="F152" s="28"/>
    </row>
    <row r="153" spans="1:6" ht="28">
      <c r="A153" s="45" t="str">
        <f ca="1">IFERROR(__xludf.DUMMYFUNCTION("""COMPUTED_VALUE"""),"SEO.ai")</f>
        <v>SEO.ai</v>
      </c>
      <c r="B153" s="23" t="str">
        <f ca="1">IFERROR(__xludf.DUMMYFUNCTION("""COMPUTED_VALUE"""),"Medium")</f>
        <v>Medium</v>
      </c>
      <c r="C153" s="24" t="str">
        <f ca="1">IFERROR(__xludf.DUMMYFUNCTION("""COMPUTED_VALUE"""),"seo.ai")</f>
        <v>seo.ai</v>
      </c>
      <c r="D153" s="25" t="str">
        <f ca="1">IFERROR(__xludf.DUMMYFUNCTION("""COMPUTED_VALUE"""),"AI-driven platform for creating SEO-optimized copy rapidly.")</f>
        <v>AI-driven platform for creating SEO-optimized copy rapidly.</v>
      </c>
      <c r="E153" s="26" t="str">
        <f ca="1">IFERROR(__xludf.DUMMYFUNCTION("""COMPUTED_VALUE"""),"🤩🤩🤩")</f>
        <v>🤩🤩🤩</v>
      </c>
      <c r="F153" s="28"/>
    </row>
    <row r="154" spans="1:6" ht="28">
      <c r="A154" s="44" t="str">
        <f ca="1">IFERROR(__xludf.DUMMYFUNCTION("""COMPUTED_VALUE"""),"Simplified")</f>
        <v>Simplified</v>
      </c>
      <c r="B154" s="23" t="str">
        <f ca="1">IFERROR(__xludf.DUMMYFUNCTION("""COMPUTED_VALUE"""),"High")</f>
        <v>High</v>
      </c>
      <c r="C154" s="24" t="str">
        <f ca="1">IFERROR(__xludf.DUMMYFUNCTION("""COMPUTED_VALUE"""),"simplified.com")</f>
        <v>simplified.com</v>
      </c>
      <c r="D154" s="25" t="str">
        <f ca="1">IFERROR(__xludf.DUMMYFUNCTION("""COMPUTED_VALUE"""),"Software to maximize efficiency and collaboration in businesses.")</f>
        <v>Software to maximize efficiency and collaboration in businesses.</v>
      </c>
      <c r="E154" s="26" t="str">
        <f ca="1">IFERROR(__xludf.DUMMYFUNCTION("""COMPUTED_VALUE"""),"🤩🤩🤩🤩🤩")</f>
        <v>🤩🤩🤩🤩🤩</v>
      </c>
      <c r="F154" s="28"/>
    </row>
    <row r="155" spans="1:6" ht="42">
      <c r="A155" s="44" t="str">
        <f ca="1">IFERROR(__xludf.DUMMYFUNCTION("""COMPUTED_VALUE"""),"SlidesAI")</f>
        <v>SlidesAI</v>
      </c>
      <c r="B155" s="23" t="str">
        <f ca="1">IFERROR(__xludf.DUMMYFUNCTION("""COMPUTED_VALUE"""),"Medium")</f>
        <v>Medium</v>
      </c>
      <c r="C155" s="24" t="str">
        <f ca="1">IFERROR(__xludf.DUMMYFUNCTION("""COMPUTED_VALUE"""),"slidesai.io")</f>
        <v>slidesai.io</v>
      </c>
      <c r="D155" s="25" t="str">
        <f ca="1">IFERROR(__xludf.DUMMYFUNCTION("""COMPUTED_VALUE"""),"SlidesAI provides automated AI-driven presentations with creative designs.")</f>
        <v>SlidesAI provides automated AI-driven presentations with creative designs.</v>
      </c>
      <c r="E155" s="26" t="str">
        <f ca="1">IFERROR(__xludf.DUMMYFUNCTION("""COMPUTED_VALUE"""),"🤩🤩🤩")</f>
        <v>🤩🤩🤩</v>
      </c>
      <c r="F155" s="28"/>
    </row>
    <row r="156" spans="1:6" ht="42">
      <c r="A156" s="45" t="str">
        <f ca="1">IFERROR(__xludf.DUMMYFUNCTION("""COMPUTED_VALUE"""),"Smartly.io")</f>
        <v>Smartly.io</v>
      </c>
      <c r="B156" s="23" t="str">
        <f ca="1">IFERROR(__xludf.DUMMYFUNCTION("""COMPUTED_VALUE"""),"Medium")</f>
        <v>Medium</v>
      </c>
      <c r="C156" s="24" t="str">
        <f ca="1">IFERROR(__xludf.DUMMYFUNCTION("""COMPUTED_VALUE"""),"smartly.io")</f>
        <v>smartly.io</v>
      </c>
      <c r="D156" s="25" t="str">
        <f ca="1">IFERROR(__xludf.DUMMYFUNCTION("""COMPUTED_VALUE"""),"Smartly.io is an AI-driven platform for optimizing social advertising campaigns.")</f>
        <v>Smartly.io is an AI-driven platform for optimizing social advertising campaigns.</v>
      </c>
      <c r="E156" s="26" t="str">
        <f ca="1">IFERROR(__xludf.DUMMYFUNCTION("""COMPUTED_VALUE"""),"🤩🤩🤩")</f>
        <v>🤩🤩🤩</v>
      </c>
      <c r="F156" s="28"/>
    </row>
    <row r="157" spans="1:6" ht="28">
      <c r="A157" s="44" t="str">
        <f ca="1">IFERROR(__xludf.DUMMYFUNCTION("""COMPUTED_VALUE"""),"Snipd")</f>
        <v>Snipd</v>
      </c>
      <c r="B157" s="23" t="str">
        <f ca="1">IFERROR(__xludf.DUMMYFUNCTION("""COMPUTED_VALUE"""),"Medium")</f>
        <v>Medium</v>
      </c>
      <c r="C157" s="24" t="str">
        <f ca="1">IFERROR(__xludf.DUMMYFUNCTION("""COMPUTED_VALUE"""),"snipd.com")</f>
        <v>snipd.com</v>
      </c>
      <c r="D157" s="25" t="str">
        <f ca="1">IFERROR(__xludf.DUMMYFUNCTION("""COMPUTED_VALUE"""),"Lessens the time listening to podcasts")</f>
        <v>Lessens the time listening to podcasts</v>
      </c>
      <c r="E157" s="26" t="str">
        <f ca="1">IFERROR(__xludf.DUMMYFUNCTION("""COMPUTED_VALUE"""),"🤩🤩🤩")</f>
        <v>🤩🤩🤩</v>
      </c>
      <c r="F157" s="28"/>
    </row>
    <row r="158" spans="1:6" ht="70">
      <c r="A158" s="44" t="str">
        <f ca="1">IFERROR(__xludf.DUMMYFUNCTION("""COMPUTED_VALUE"""),"Social Comments GPT")</f>
        <v>Social Comments GPT</v>
      </c>
      <c r="B158" s="23" t="str">
        <f ca="1">IFERROR(__xludf.DUMMYFUNCTION("""COMPUTED_VALUE"""),"Low")</f>
        <v>Low</v>
      </c>
      <c r="C158" s="24" t="str">
        <f ca="1">IFERROR(__xludf.DUMMYFUNCTION("""COMPUTED_VALUE"""),"social-comments-gpt.com")</f>
        <v>social-comments-gpt.com</v>
      </c>
      <c r="D158" s="25" t="str">
        <f ca="1">IFERROR(__xludf.DUMMYFUNCTION("""COMPUTED_VALUE"""),"Social Comments GPT is a Chrome Extension that automatically generates comments for social media platforms to save time and effort.")</f>
        <v>Social Comments GPT is a Chrome Extension that automatically generates comments for social media platforms to save time and effort.</v>
      </c>
      <c r="E158" s="26" t="str">
        <f ca="1">IFERROR(__xludf.DUMMYFUNCTION("""COMPUTED_VALUE"""),"💎💎💎")</f>
        <v>💎💎💎</v>
      </c>
      <c r="F158" s="28"/>
    </row>
    <row r="159" spans="1:6" ht="42">
      <c r="A159" s="44" t="str">
        <f ca="1">IFERROR(__xludf.DUMMYFUNCTION("""COMPUTED_VALUE"""),"Soundful")</f>
        <v>Soundful</v>
      </c>
      <c r="B159" s="23" t="str">
        <f ca="1">IFERROR(__xludf.DUMMYFUNCTION("""COMPUTED_VALUE"""),"Medium")</f>
        <v>Medium</v>
      </c>
      <c r="C159" s="24" t="str">
        <f ca="1">IFERROR(__xludf.DUMMYFUNCTION("""COMPUTED_VALUE"""),"soundful.com")</f>
        <v>soundful.com</v>
      </c>
      <c r="D159" s="25" t="str">
        <f ca="1">IFERROR(__xludf.DUMMYFUNCTION("""COMPUTED_VALUE"""),"Modern sound therapy platform for improved emotional and mental wellbeing.")</f>
        <v>Modern sound therapy platform for improved emotional and mental wellbeing.</v>
      </c>
      <c r="E159" s="26" t="str">
        <f ca="1">IFERROR(__xludf.DUMMYFUNCTION("""COMPUTED_VALUE"""),"🤩🤩🤩")</f>
        <v>🤩🤩🤩</v>
      </c>
      <c r="F159" s="28"/>
    </row>
    <row r="160" spans="1:6" ht="28">
      <c r="A160" s="44" t="str">
        <f ca="1">IFERROR(__xludf.DUMMYFUNCTION("""COMPUTED_VALUE"""),"Soundraw")</f>
        <v>Soundraw</v>
      </c>
      <c r="B160" s="23" t="str">
        <f ca="1">IFERROR(__xludf.DUMMYFUNCTION("""COMPUTED_VALUE"""),"Medium")</f>
        <v>Medium</v>
      </c>
      <c r="C160" s="24" t="str">
        <f ca="1">IFERROR(__xludf.DUMMYFUNCTION("""COMPUTED_VALUE"""),"soundraw.io")</f>
        <v>soundraw.io</v>
      </c>
      <c r="D160" s="25" t="str">
        <f ca="1">IFERROR(__xludf.DUMMYFUNCTION("""COMPUTED_VALUE"""),"Creates AI-generated music. royalty-free")</f>
        <v>Creates AI-generated music. royalty-free</v>
      </c>
      <c r="E160" s="26" t="str">
        <f ca="1">IFERROR(__xludf.DUMMYFUNCTION("""COMPUTED_VALUE"""),"🤩🤩🤩🤩🤩")</f>
        <v>🤩🤩🤩🤩🤩</v>
      </c>
      <c r="F160" s="28"/>
    </row>
    <row r="161" spans="1:6" ht="112">
      <c r="A161" s="44" t="str">
        <f ca="1">IFERROR(__xludf.DUMMYFUNCTION("""COMPUTED_VALUE"""),"Stable Diffusion")</f>
        <v>Stable Diffusion</v>
      </c>
      <c r="B161" s="23" t="str">
        <f ca="1">IFERROR(__xludf.DUMMYFUNCTION("""COMPUTED_VALUE"""),"Medium")</f>
        <v>Medium</v>
      </c>
      <c r="C161" s="24" t="str">
        <f ca="1">IFERROR(__xludf.DUMMYFUNCTION("""COMPUTED_VALUE"""),"stablediffusionweb.com")</f>
        <v>stablediffusionweb.com</v>
      </c>
      <c r="D161" s="25" t="str">
        <f ca="1">IFERROR(__xludf.DUMMYFUNCTION("""COMPUTED_VALUE"""),"Stablediffusionweb.com provides a variety of web development and design services, such as website building, upkeep, and enhancement, with personalized solutions and a team of skilled experts, all accessible through a user-friendly interface.")</f>
        <v>Stablediffusionweb.com provides a variety of web development and design services, such as website building, upkeep, and enhancement, with personalized solutions and a team of skilled experts, all accessible through a user-friendly interface.</v>
      </c>
      <c r="E161" s="26" t="str">
        <f ca="1">IFERROR(__xludf.DUMMYFUNCTION("""COMPUTED_VALUE"""),"🤩🤩🤩🤩🤩")</f>
        <v>🤩🤩🤩🤩🤩</v>
      </c>
      <c r="F161" s="28"/>
    </row>
    <row r="162" spans="1:6" ht="42">
      <c r="A162" s="44" t="str">
        <f ca="1">IFERROR(__xludf.DUMMYFUNCTION("""COMPUTED_VALUE"""),"Steve Ai")</f>
        <v>Steve Ai</v>
      </c>
      <c r="B162" s="23" t="str">
        <f ca="1">IFERROR(__xludf.DUMMYFUNCTION("""COMPUTED_VALUE"""),"Medium")</f>
        <v>Medium</v>
      </c>
      <c r="C162" s="24" t="str">
        <f ca="1">IFERROR(__xludf.DUMMYFUNCTION("""COMPUTED_VALUE"""),"steve.ai")</f>
        <v>steve.ai</v>
      </c>
      <c r="D162" s="25" t="str">
        <f ca="1">IFERROR(__xludf.DUMMYFUNCTION("""COMPUTED_VALUE"""),"AI-driven customer service platform that creates animated videos")</f>
        <v>AI-driven customer service platform that creates animated videos</v>
      </c>
      <c r="E162" s="26" t="str">
        <f ca="1">IFERROR(__xludf.DUMMYFUNCTION("""COMPUTED_VALUE"""),"🤩🤩🤩")</f>
        <v>🤩🤩🤩</v>
      </c>
      <c r="F162" s="28"/>
    </row>
    <row r="163" spans="1:6" ht="42">
      <c r="A163" s="44" t="str">
        <f ca="1">IFERROR(__xludf.DUMMYFUNCTION("""COMPUTED_VALUE"""),"StockGPT")</f>
        <v>StockGPT</v>
      </c>
      <c r="B163" s="23" t="str">
        <f ca="1">IFERROR(__xludf.DUMMYFUNCTION("""COMPUTED_VALUE"""),"Low")</f>
        <v>Low</v>
      </c>
      <c r="C163" s="24" t="str">
        <f ca="1">IFERROR(__xludf.DUMMYFUNCTION("""COMPUTED_VALUE"""),"askstockgpt.com")</f>
        <v>askstockgpt.com</v>
      </c>
      <c r="D163" s="25" t="str">
        <f ca="1">IFERROR(__xludf.DUMMYFUNCTION("""COMPUTED_VALUE"""),"AI-based stock market prediction platform providing reliable forecasts and analysis.")</f>
        <v>AI-based stock market prediction platform providing reliable forecasts and analysis.</v>
      </c>
      <c r="E163" s="26"/>
      <c r="F163" s="28"/>
    </row>
    <row r="164" spans="1:6" ht="42">
      <c r="A164" s="44" t="str">
        <f ca="1">IFERROR(__xludf.DUMMYFUNCTION("""COMPUTED_VALUE"""),"Superb AI")</f>
        <v>Superb AI</v>
      </c>
      <c r="B164" s="23" t="str">
        <f ca="1">IFERROR(__xludf.DUMMYFUNCTION("""COMPUTED_VALUE"""),"Low")</f>
        <v>Low</v>
      </c>
      <c r="C164" s="24" t="str">
        <f ca="1">IFERROR(__xludf.DUMMYFUNCTION("""COMPUTED_VALUE"""),"superb-ai.com")</f>
        <v>superb-ai.com</v>
      </c>
      <c r="D164" s="25" t="str">
        <f ca="1">IFERROR(__xludf.DUMMYFUNCTION("""COMPUTED_VALUE"""),"Superb AI provides an AI-driven data labeling platform for creating high-quality training data sets.")</f>
        <v>Superb AI provides an AI-driven data labeling platform for creating high-quality training data sets.</v>
      </c>
      <c r="E164" s="26" t="str">
        <f ca="1">IFERROR(__xludf.DUMMYFUNCTION("""COMPUTED_VALUE"""),"💎💎💎💎")</f>
        <v>💎💎💎💎</v>
      </c>
      <c r="F164" s="28"/>
    </row>
    <row r="165" spans="1:6" ht="42">
      <c r="A165" s="45" t="str">
        <f ca="1">IFERROR(__xludf.DUMMYFUNCTION("""COMPUTED_VALUE"""),"Supercreator.ai")</f>
        <v>Supercreator.ai</v>
      </c>
      <c r="B165" s="23" t="str">
        <f ca="1">IFERROR(__xludf.DUMMYFUNCTION("""COMPUTED_VALUE"""),"Low")</f>
        <v>Low</v>
      </c>
      <c r="C165" s="24" t="str">
        <f ca="1">IFERROR(__xludf.DUMMYFUNCTION("""COMPUTED_VALUE"""),"supercreator.ai")</f>
        <v>supercreator.ai</v>
      </c>
      <c r="D165" s="25" t="str">
        <f ca="1">IFERROR(__xludf.DUMMYFUNCTION("""COMPUTED_VALUE"""),"AI-powered platform to create, customize and share content quickly and easily.")</f>
        <v>AI-powered platform to create, customize and share content quickly and easily.</v>
      </c>
      <c r="E165" s="26" t="str">
        <f ca="1">IFERROR(__xludf.DUMMYFUNCTION("""COMPUTED_VALUE"""),"💎💎💎")</f>
        <v>💎💎💎</v>
      </c>
      <c r="F165" s="28"/>
    </row>
    <row r="166" spans="1:6" ht="112">
      <c r="A166" s="44" t="str">
        <f ca="1">IFERROR(__xludf.DUMMYFUNCTION("""COMPUTED_VALUE"""),"Superhuman")</f>
        <v>Superhuman</v>
      </c>
      <c r="B166" s="23" t="str">
        <f ca="1">IFERROR(__xludf.DUMMYFUNCTION("""COMPUTED_VALUE"""),"Medium")</f>
        <v>Medium</v>
      </c>
      <c r="C166" s="24" t="str">
        <f ca="1">IFERROR(__xludf.DUMMYFUNCTION("""COMPUTED_VALUE"""),"superhuman.com")</f>
        <v>superhuman.com</v>
      </c>
      <c r="D166" s="25" t="str">
        <f ca="1">IFERROR(__xludf.DUMMYFUNCTION("""COMPUTED_VALUE"""),"Superhuman.com is a website that prioritizes productivity and provides an efficient email client that enhances users' workflow and productivity by offering advanced features such as quick search, personalized keyboard shortcuts, and email scheduling.")</f>
        <v>Superhuman.com is a website that prioritizes productivity and provides an efficient email client that enhances users' workflow and productivity by offering advanced features such as quick search, personalized keyboard shortcuts, and email scheduling.</v>
      </c>
      <c r="E166" s="26" t="str">
        <f ca="1">IFERROR(__xludf.DUMMYFUNCTION("""COMPUTED_VALUE"""),"💎💎💎")</f>
        <v>💎💎💎</v>
      </c>
      <c r="F166" s="28"/>
    </row>
    <row r="167" spans="1:6" ht="28">
      <c r="A167" s="44" t="str">
        <f ca="1">IFERROR(__xludf.DUMMYFUNCTION("""COMPUTED_VALUE"""),"SuperMeme")</f>
        <v>SuperMeme</v>
      </c>
      <c r="B167" s="23" t="str">
        <f ca="1">IFERROR(__xludf.DUMMYFUNCTION("""COMPUTED_VALUE"""),"Medium")</f>
        <v>Medium</v>
      </c>
      <c r="C167" s="24" t="str">
        <f ca="1">IFERROR(__xludf.DUMMYFUNCTION("""COMPUTED_VALUE"""),"supermeme.ai")</f>
        <v>supermeme.ai</v>
      </c>
      <c r="D167" s="25" t="str">
        <f ca="1">IFERROR(__xludf.DUMMYFUNCTION("""COMPUTED_VALUE"""),"Help people create and share memes quickly and easily.")</f>
        <v>Help people create and share memes quickly and easily.</v>
      </c>
      <c r="E167" s="26" t="str">
        <f ca="1">IFERROR(__xludf.DUMMYFUNCTION("""COMPUTED_VALUE"""),"💎💎")</f>
        <v>💎💎</v>
      </c>
      <c r="F167" s="28"/>
    </row>
    <row r="168" spans="1:6" ht="98">
      <c r="A168" s="44" t="str">
        <f ca="1">IFERROR(__xludf.DUMMYFUNCTION("""COMPUTED_VALUE"""),"Surfer SEO")</f>
        <v>Surfer SEO</v>
      </c>
      <c r="B168" s="23" t="str">
        <f ca="1">IFERROR(__xludf.DUMMYFUNCTION("""COMPUTED_VALUE"""),"Medium")</f>
        <v>Medium</v>
      </c>
      <c r="C168" s="24" t="str">
        <f ca="1">IFERROR(__xludf.DUMMYFUNCTION("""COMPUTED_VALUE"""),"surferseo.com")</f>
        <v>surferseo.com</v>
      </c>
      <c r="D168" s="25" t="str">
        <f ca="1">IFERROR(__xludf.DUMMYFUNCTION("""COMPUTED_VALUE"""),"Its comprehensive features enable users to analyze and optimize their website's content, making it more visible to search engines and increasing its chances of ranking higher in search results.")</f>
        <v>Its comprehensive features enable users to analyze and optimize their website's content, making it more visible to search engines and increasing its chances of ranking higher in search results.</v>
      </c>
      <c r="E168" s="26" t="str">
        <f ca="1">IFERROR(__xludf.DUMMYFUNCTION("""COMPUTED_VALUE"""),"🤩🤩🤩")</f>
        <v>🤩🤩🤩</v>
      </c>
      <c r="F168" s="28"/>
    </row>
    <row r="169" spans="1:6" ht="56">
      <c r="A169" s="44" t="str">
        <f ca="1">IFERROR(__xludf.DUMMYFUNCTION("""COMPUTED_VALUE"""),"Synthesys Studio")</f>
        <v>Synthesys Studio</v>
      </c>
      <c r="B169" s="23" t="str">
        <f ca="1">IFERROR(__xludf.DUMMYFUNCTION("""COMPUTED_VALUE"""),"Medium")</f>
        <v>Medium</v>
      </c>
      <c r="C169" s="24" t="str">
        <f ca="1">IFERROR(__xludf.DUMMYFUNCTION("""COMPUTED_VALUE"""),"synthesys.io")</f>
        <v>synthesys.io</v>
      </c>
      <c r="D169" s="25" t="str">
        <f ca="1">IFERROR(__xludf.DUMMYFUNCTION("""COMPUTED_VALUE"""),"Modern music creation platform providing powerful tools to create, record and collaborate on music projects.")</f>
        <v>Modern music creation platform providing powerful tools to create, record and collaborate on music projects.</v>
      </c>
      <c r="E169" s="26" t="str">
        <f ca="1">IFERROR(__xludf.DUMMYFUNCTION("""COMPUTED_VALUE"""),"🤩🤩🤩")</f>
        <v>🤩🤩🤩</v>
      </c>
      <c r="F169" s="28"/>
    </row>
    <row r="170" spans="1:6" ht="42">
      <c r="A170" s="44" t="str">
        <f ca="1">IFERROR(__xludf.DUMMYFUNCTION("""COMPUTED_VALUE"""),"Targum Video")</f>
        <v>Targum Video</v>
      </c>
      <c r="B170" s="23" t="str">
        <f ca="1">IFERROR(__xludf.DUMMYFUNCTION("""COMPUTED_VALUE"""),"Low")</f>
        <v>Low</v>
      </c>
      <c r="C170" s="29" t="str">
        <f ca="1">IFERROR(__xludf.DUMMYFUNCTION("""COMPUTED_VALUE"""),"targum.video")</f>
        <v>targum.video</v>
      </c>
      <c r="D170" s="25" t="str">
        <f ca="1">IFERROR(__xludf.DUMMYFUNCTION("""COMPUTED_VALUE"""),"Make videos easier to understand, any language it might be.")</f>
        <v>Make videos easier to understand, any language it might be.</v>
      </c>
      <c r="E170" s="26" t="str">
        <f ca="1">IFERROR(__xludf.DUMMYFUNCTION("""COMPUTED_VALUE"""),"🤩🤩🤩")</f>
        <v>🤩🤩🤩</v>
      </c>
      <c r="F170" s="28"/>
    </row>
    <row r="171" spans="1:6" ht="15.5">
      <c r="A171" s="44" t="str">
        <f ca="1">IFERROR(__xludf.DUMMYFUNCTION("""COMPUTED_VALUE"""),"Taskade")</f>
        <v>Taskade</v>
      </c>
      <c r="B171" s="23" t="str">
        <f ca="1">IFERROR(__xludf.DUMMYFUNCTION("""COMPUTED_VALUE"""),"Medium")</f>
        <v>Medium</v>
      </c>
      <c r="C171" s="24" t="str">
        <f ca="1">IFERROR(__xludf.DUMMYFUNCTION("""COMPUTED_VALUE"""),"taskade.com/generate")</f>
        <v>taskade.com/generate</v>
      </c>
      <c r="D171" s="25" t="str">
        <f ca="1">IFERROR(__xludf.DUMMYFUNCTION("""COMPUTED_VALUE"""),"AI solutions at your fingertip.")</f>
        <v>AI solutions at your fingertip.</v>
      </c>
      <c r="E171" s="26" t="str">
        <f ca="1">IFERROR(__xludf.DUMMYFUNCTION("""COMPUTED_VALUE"""),"🤩🤩🤩🤩🤩")</f>
        <v>🤩🤩🤩🤩🤩</v>
      </c>
      <c r="F171" s="28"/>
    </row>
    <row r="172" spans="1:6" ht="28">
      <c r="A172" s="44" t="str">
        <f ca="1">IFERROR(__xludf.DUMMYFUNCTION("""COMPUTED_VALUE"""),"The Oasis")</f>
        <v>The Oasis</v>
      </c>
      <c r="B172" s="23" t="str">
        <f ca="1">IFERROR(__xludf.DUMMYFUNCTION("""COMPUTED_VALUE"""),"Low")</f>
        <v>Low</v>
      </c>
      <c r="C172" s="24" t="str">
        <f ca="1">IFERROR(__xludf.DUMMYFUNCTION("""COMPUTED_VALUE"""),"theoasis.com")</f>
        <v>theoasis.com</v>
      </c>
      <c r="D172" s="25" t="str">
        <f ca="1">IFERROR(__xludf.DUMMYFUNCTION("""COMPUTED_VALUE"""),"This voice to text tool can improve your writing.")</f>
        <v>This voice to text tool can improve your writing.</v>
      </c>
      <c r="E172" s="26" t="str">
        <f ca="1">IFERROR(__xludf.DUMMYFUNCTION("""COMPUTED_VALUE"""),"🤩🤩🤩")</f>
        <v>🤩🤩🤩</v>
      </c>
      <c r="F172" s="28"/>
    </row>
    <row r="173" spans="1:6" ht="28">
      <c r="A173" s="44" t="str">
        <f ca="1">IFERROR(__xludf.DUMMYFUNCTION("""COMPUTED_VALUE"""),"Timebolt")</f>
        <v>Timebolt</v>
      </c>
      <c r="B173" s="23" t="str">
        <f ca="1">IFERROR(__xludf.DUMMYFUNCTION("""COMPUTED_VALUE"""),"Low")</f>
        <v>Low</v>
      </c>
      <c r="C173" s="24" t="str">
        <f ca="1">IFERROR(__xludf.DUMMYFUNCTION("""COMPUTED_VALUE"""),"timebolt.io")</f>
        <v>timebolt.io</v>
      </c>
      <c r="D173" s="25" t="str">
        <f ca="1">IFERROR(__xludf.DUMMYFUNCTION("""COMPUTED_VALUE"""),"Save more time listening to podcasts")</f>
        <v>Save more time listening to podcasts</v>
      </c>
      <c r="E173" s="26" t="str">
        <f ca="1">IFERROR(__xludf.DUMMYFUNCTION("""COMPUTED_VALUE"""),"🤩🤩🤩")</f>
        <v>🤩🤩🤩</v>
      </c>
      <c r="F173" s="28"/>
    </row>
    <row r="174" spans="1:6" ht="70">
      <c r="A174" s="44" t="str">
        <f ca="1">IFERROR(__xludf.DUMMYFUNCTION("""COMPUTED_VALUE"""),"TLDR this")</f>
        <v>TLDR this</v>
      </c>
      <c r="B174" s="23" t="str">
        <f ca="1">IFERROR(__xludf.DUMMYFUNCTION("""COMPUTED_VALUE"""),"Medium")</f>
        <v>Medium</v>
      </c>
      <c r="C174" s="24" t="str">
        <f ca="1">IFERROR(__xludf.DUMMYFUNCTION("""COMPUTED_VALUE"""),"tldrthis.com")</f>
        <v>tldrthis.com</v>
      </c>
      <c r="D174" s="25" t="str">
        <f ca="1">IFERROR(__xludf.DUMMYFUNCTION("""COMPUTED_VALUE"""),"Simplify lengthy articles and news stories into concise paragraphs, making it easy for users to understand the main points without reading the entire text.")</f>
        <v>Simplify lengthy articles and news stories into concise paragraphs, making it easy for users to understand the main points without reading the entire text.</v>
      </c>
      <c r="E174" s="26" t="str">
        <f ca="1">IFERROR(__xludf.DUMMYFUNCTION("""COMPUTED_VALUE"""),"🤩")</f>
        <v>🤩</v>
      </c>
      <c r="F174" s="28"/>
    </row>
    <row r="175" spans="1:6" ht="42">
      <c r="A175" s="44" t="str">
        <f ca="1">IFERROR(__xludf.DUMMYFUNCTION("""COMPUTED_VALUE"""),"Tome")</f>
        <v>Tome</v>
      </c>
      <c r="B175" s="23" t="str">
        <f ca="1">IFERROR(__xludf.DUMMYFUNCTION("""COMPUTED_VALUE"""),"High")</f>
        <v>High</v>
      </c>
      <c r="C175" s="29" t="str">
        <f ca="1">IFERROR(__xludf.DUMMYFUNCTION("""COMPUTED_VALUE"""),"tome.app")</f>
        <v>tome.app</v>
      </c>
      <c r="D175" s="25" t="str">
        <f ca="1">IFERROR(__xludf.DUMMYFUNCTION("""COMPUTED_VALUE"""),"Modern creative platform for digital storytellers to create and share stories.")</f>
        <v>Modern creative platform for digital storytellers to create and share stories.</v>
      </c>
      <c r="E175" s="26" t="str">
        <f ca="1">IFERROR(__xludf.DUMMYFUNCTION("""COMPUTED_VALUE"""),"🤩🤩🤩")</f>
        <v>🤩🤩🤩</v>
      </c>
      <c r="F175" s="28"/>
    </row>
    <row r="176" spans="1:6" ht="28">
      <c r="A176" s="44" t="str">
        <f ca="1">IFERROR(__xludf.DUMMYFUNCTION("""COMPUTED_VALUE"""),"tribescaler")</f>
        <v>tribescaler</v>
      </c>
      <c r="B176" s="23" t="str">
        <f ca="1">IFERROR(__xludf.DUMMYFUNCTION("""COMPUTED_VALUE"""),"Low")</f>
        <v>Low</v>
      </c>
      <c r="C176" s="24" t="str">
        <f ca="1">IFERROR(__xludf.DUMMYFUNCTION("""COMPUTED_VALUE"""),"tribescaler.com")</f>
        <v>tribescaler.com</v>
      </c>
      <c r="D176" s="25" t="str">
        <f ca="1">IFERROR(__xludf.DUMMYFUNCTION("""COMPUTED_VALUE"""),"AI to make your Twitter account better")</f>
        <v>AI to make your Twitter account better</v>
      </c>
      <c r="E176" s="26" t="str">
        <f ca="1">IFERROR(__xludf.DUMMYFUNCTION("""COMPUTED_VALUE"""),"🤩🤩🤩")</f>
        <v>🤩🤩🤩</v>
      </c>
      <c r="F176" s="28"/>
    </row>
    <row r="177" spans="1:6" ht="15.5">
      <c r="A177" s="44" t="str">
        <f ca="1">IFERROR(__xludf.DUMMYFUNCTION("""COMPUTED_VALUE"""),"Twelve Labs")</f>
        <v>Twelve Labs</v>
      </c>
      <c r="B177" s="23" t="str">
        <f ca="1">IFERROR(__xludf.DUMMYFUNCTION("""COMPUTED_VALUE"""),"Medium")</f>
        <v>Medium</v>
      </c>
      <c r="C177" s="24" t="str">
        <f ca="1">IFERROR(__xludf.DUMMYFUNCTION("""COMPUTED_VALUE"""),"twelvelabs.io")</f>
        <v>twelvelabs.io</v>
      </c>
      <c r="D177" s="25" t="str">
        <f ca="1">IFERROR(__xludf.DUMMYFUNCTION("""COMPUTED_VALUE"""),"Search anything in a video")</f>
        <v>Search anything in a video</v>
      </c>
      <c r="E177" s="26" t="str">
        <f ca="1">IFERROR(__xludf.DUMMYFUNCTION("""COMPUTED_VALUE"""),"💎💎💎💎💎")</f>
        <v>💎💎💎💎💎</v>
      </c>
      <c r="F177" s="28"/>
    </row>
    <row r="178" spans="1:6" ht="28">
      <c r="A178" s="44" t="str">
        <f ca="1">IFERROR(__xludf.DUMMYFUNCTION("""COMPUTED_VALUE"""),"UBIAI")</f>
        <v>UBIAI</v>
      </c>
      <c r="B178" s="23" t="str">
        <f ca="1">IFERROR(__xludf.DUMMYFUNCTION("""COMPUTED_VALUE"""),"Low")</f>
        <v>Low</v>
      </c>
      <c r="C178" s="29" t="str">
        <f ca="1">IFERROR(__xludf.DUMMYFUNCTION("""COMPUTED_VALUE"""),"ubiai.tools")</f>
        <v>ubiai.tools</v>
      </c>
      <c r="D178" s="25" t="str">
        <f ca="1">IFERROR(__xludf.DUMMYFUNCTION("""COMPUTED_VALUE"""),"Turn your information to data and train your AI how to use it")</f>
        <v>Turn your information to data and train your AI how to use it</v>
      </c>
      <c r="E178" s="26" t="str">
        <f ca="1">IFERROR(__xludf.DUMMYFUNCTION("""COMPUTED_VALUE"""),"🤩🤩🤩")</f>
        <v>🤩🤩🤩</v>
      </c>
      <c r="F178" s="28"/>
    </row>
    <row r="179" spans="1:6" ht="56">
      <c r="A179" s="44" t="str">
        <f ca="1">IFERROR(__xludf.DUMMYFUNCTION("""COMPUTED_VALUE"""),"UiPath")</f>
        <v>UiPath</v>
      </c>
      <c r="B179" s="23" t="str">
        <f ca="1">IFERROR(__xludf.DUMMYFUNCTION("""COMPUTED_VALUE"""),"Medium")</f>
        <v>Medium</v>
      </c>
      <c r="C179" s="24" t="str">
        <f ca="1">IFERROR(__xludf.DUMMYFUNCTION("""COMPUTED_VALUE"""),"uipath.com")</f>
        <v>uipath.com</v>
      </c>
      <c r="D179" s="25" t="str">
        <f ca="1">IFERROR(__xludf.DUMMYFUNCTION("""COMPUTED_VALUE"""),"UiPath is a leading robotic process automation platform that helps businesses automate repetitive tasks.")</f>
        <v>UiPath is a leading robotic process automation platform that helps businesses automate repetitive tasks.</v>
      </c>
      <c r="E179" s="26" t="str">
        <f ca="1">IFERROR(__xludf.DUMMYFUNCTION("""COMPUTED_VALUE"""),"🤩🤩🤩")</f>
        <v>🤩🤩🤩</v>
      </c>
      <c r="F179" s="28"/>
    </row>
    <row r="180" spans="1:6" ht="84">
      <c r="A180" s="44" t="str">
        <f ca="1">IFERROR(__xludf.DUMMYFUNCTION("""COMPUTED_VALUE"""),"uizard")</f>
        <v>uizard</v>
      </c>
      <c r="B180" s="23" t="str">
        <f ca="1">IFERROR(__xludf.DUMMYFUNCTION("""COMPUTED_VALUE"""),"Medium")</f>
        <v>Medium</v>
      </c>
      <c r="C180" s="24" t="str">
        <f ca="1">IFERROR(__xludf.DUMMYFUNCTION("""COMPUTED_VALUE"""),"uizard.io")</f>
        <v>uizard.io</v>
      </c>
      <c r="D180" s="25" t="str">
        <f ca="1">IFERROR(__xludf.DUMMYFUNCTION("""COMPUTED_VALUE"""),"Uizard.io provides a unique solution for creating user interfaces that does not require coding skills, making it a useful resource for both designers and developers.")</f>
        <v>Uizard.io provides a unique solution for creating user interfaces that does not require coding skills, making it a useful resource for both designers and developers.</v>
      </c>
      <c r="E180" s="26" t="str">
        <f ca="1">IFERROR(__xludf.DUMMYFUNCTION("""COMPUTED_VALUE"""),"🤩🤩🤩🤩🤩")</f>
        <v>🤩🤩🤩🤩🤩</v>
      </c>
      <c r="F180" s="28"/>
    </row>
    <row r="181" spans="1:6" ht="28">
      <c r="A181" s="45" t="str">
        <f ca="1">IFERROR(__xludf.DUMMYFUNCTION("""COMPUTED_VALUE"""),"Veed.IO")</f>
        <v>Veed.IO</v>
      </c>
      <c r="B181" s="23" t="str">
        <f ca="1">IFERROR(__xludf.DUMMYFUNCTION("""COMPUTED_VALUE"""),"High")</f>
        <v>High</v>
      </c>
      <c r="C181" s="24" t="str">
        <f ca="1">IFERROR(__xludf.DUMMYFUNCTION("""COMPUTED_VALUE"""),"www.veed.io")</f>
        <v>www.veed.io</v>
      </c>
      <c r="D181" s="25" t="str">
        <f ca="1">IFERROR(__xludf.DUMMYFUNCTION("""COMPUTED_VALUE"""),"Professional videos at your fingertips.")</f>
        <v>Professional videos at your fingertips.</v>
      </c>
      <c r="E181" s="26" t="str">
        <f ca="1">IFERROR(__xludf.DUMMYFUNCTION("""COMPUTED_VALUE"""),"🤩🤩🤩")</f>
        <v>🤩🤩🤩</v>
      </c>
      <c r="F181" s="28"/>
    </row>
    <row r="182" spans="1:6" ht="28">
      <c r="A182" s="44" t="str">
        <f ca="1">IFERROR(__xludf.DUMMYFUNCTION("""COMPUTED_VALUE"""),"Viable")</f>
        <v>Viable</v>
      </c>
      <c r="B182" s="23" t="str">
        <f ca="1">IFERROR(__xludf.DUMMYFUNCTION("""COMPUTED_VALUE"""),"Low")</f>
        <v>Low</v>
      </c>
      <c r="C182" s="24" t="str">
        <f ca="1">IFERROR(__xludf.DUMMYFUNCTION("""COMPUTED_VALUE"""),"askviable.com")</f>
        <v>askviable.com</v>
      </c>
      <c r="D182" s="25" t="str">
        <f ca="1">IFERROR(__xludf.DUMMYFUNCTION("""COMPUTED_VALUE"""),"Analyze customer feedback and reply faster")</f>
        <v>Analyze customer feedback and reply faster</v>
      </c>
      <c r="E182" s="26" t="str">
        <f ca="1">IFERROR(__xludf.DUMMYFUNCTION("""COMPUTED_VALUE"""),"🤩🤩🤩🤩🤩")</f>
        <v>🤩🤩🤩🤩🤩</v>
      </c>
      <c r="F182" s="28"/>
    </row>
    <row r="183" spans="1:6" ht="42">
      <c r="A183" s="44" t="str">
        <f ca="1">IFERROR(__xludf.DUMMYFUNCTION("""COMPUTED_VALUE"""),"vidIQ")</f>
        <v>vidIQ</v>
      </c>
      <c r="B183" s="23" t="str">
        <f ca="1">IFERROR(__xludf.DUMMYFUNCTION("""COMPUTED_VALUE"""),"High")</f>
        <v>High</v>
      </c>
      <c r="C183" s="24" t="str">
        <f ca="1">IFERROR(__xludf.DUMMYFUNCTION("""COMPUTED_VALUE"""),"vidiq.com")</f>
        <v>vidiq.com</v>
      </c>
      <c r="D183" s="25" t="str">
        <f ca="1">IFERROR(__xludf.DUMMYFUNCTION("""COMPUTED_VALUE"""),"vidIQ is an innovative tool to optimize video performance and maximize reach for youtube")</f>
        <v>vidIQ is an innovative tool to optimize video performance and maximize reach for youtube</v>
      </c>
      <c r="E183" s="26"/>
      <c r="F183" s="28"/>
    </row>
    <row r="184" spans="1:6" ht="42">
      <c r="A184" s="45" t="str">
        <f ca="1">IFERROR(__xludf.DUMMYFUNCTION("""COMPUTED_VALUE"""),"Vidyo.AI")</f>
        <v>Vidyo.AI</v>
      </c>
      <c r="B184" s="23" t="str">
        <f ca="1">IFERROR(__xludf.DUMMYFUNCTION("""COMPUTED_VALUE"""),"Medium")</f>
        <v>Medium</v>
      </c>
      <c r="C184" s="24" t="str">
        <f ca="1">IFERROR(__xludf.DUMMYFUNCTION("""COMPUTED_VALUE"""),"vidyo.ai")</f>
        <v>vidyo.ai</v>
      </c>
      <c r="D184" s="25" t="str">
        <f ca="1">IFERROR(__xludf.DUMMYFUNCTION("""COMPUTED_VALUE"""),"Vidyo.AI lets you create produce multiple versions of your footage quickly.")</f>
        <v>Vidyo.AI lets you create produce multiple versions of your footage quickly.</v>
      </c>
      <c r="E184" s="26" t="str">
        <f ca="1">IFERROR(__xludf.DUMMYFUNCTION("""COMPUTED_VALUE"""),"🤩🤩🤩")</f>
        <v>🤩🤩🤩</v>
      </c>
      <c r="F184" s="28"/>
    </row>
    <row r="185" spans="1:6" ht="42">
      <c r="A185" s="44" t="str">
        <f ca="1">IFERROR(__xludf.DUMMYFUNCTION("""COMPUTED_VALUE"""),"Vocal Remover")</f>
        <v>Vocal Remover</v>
      </c>
      <c r="B185" s="23" t="str">
        <f ca="1">IFERROR(__xludf.DUMMYFUNCTION("""COMPUTED_VALUE"""),"High")</f>
        <v>High</v>
      </c>
      <c r="C185" s="24" t="str">
        <f ca="1">IFERROR(__xludf.DUMMYFUNCTION("""COMPUTED_VALUE"""),"vocalremover.org")</f>
        <v>vocalremover.org</v>
      </c>
      <c r="D185" s="25" t="str">
        <f ca="1">IFERROR(__xludf.DUMMYFUNCTION("""COMPUTED_VALUE"""),"Software to remove vocals from audio, leaving only instruments and background music.")</f>
        <v>Software to remove vocals from audio, leaving only instruments and background music.</v>
      </c>
      <c r="E185" s="26" t="str">
        <f ca="1">IFERROR(__xludf.DUMMYFUNCTION("""COMPUTED_VALUE"""),"💎💎💎")</f>
        <v>💎💎💎</v>
      </c>
      <c r="F185" s="28"/>
    </row>
    <row r="186" spans="1:6" ht="28">
      <c r="A186" s="44" t="str">
        <f ca="1">IFERROR(__xludf.DUMMYFUNCTION("""COMPUTED_VALUE"""),"Voiceflow")</f>
        <v>Voiceflow</v>
      </c>
      <c r="B186" s="23" t="str">
        <f ca="1">IFERROR(__xludf.DUMMYFUNCTION("""COMPUTED_VALUE"""),"Medium")</f>
        <v>Medium</v>
      </c>
      <c r="C186" s="24" t="str">
        <f ca="1">IFERROR(__xludf.DUMMYFUNCTION("""COMPUTED_VALUE"""),"voiceflow.com")</f>
        <v>voiceflow.com</v>
      </c>
      <c r="D186" s="25" t="str">
        <f ca="1">IFERROR(__xludf.DUMMYFUNCTION("""COMPUTED_VALUE"""),"Voiceflow is a platform to create voice apps with a visual editor.")</f>
        <v>Voiceflow is a platform to create voice apps with a visual editor.</v>
      </c>
      <c r="E186" s="26" t="str">
        <f ca="1">IFERROR(__xludf.DUMMYFUNCTION("""COMPUTED_VALUE"""),"🤩🤩🤩")</f>
        <v>🤩🤩🤩</v>
      </c>
      <c r="F186" s="28"/>
    </row>
    <row r="187" spans="1:6" ht="56">
      <c r="A187" s="44" t="str">
        <f ca="1">IFERROR(__xludf.DUMMYFUNCTION("""COMPUTED_VALUE"""),"Voicemod")</f>
        <v>Voicemod</v>
      </c>
      <c r="B187" s="23" t="str">
        <f ca="1">IFERROR(__xludf.DUMMYFUNCTION("""COMPUTED_VALUE"""),"High")</f>
        <v>High</v>
      </c>
      <c r="C187" s="24" t="str">
        <f ca="1">IFERROR(__xludf.DUMMYFUNCTION("""COMPUTED_VALUE"""),"voicemod.net")</f>
        <v>voicemod.net</v>
      </c>
      <c r="D187" s="25" t="str">
        <f ca="1">IFERROR(__xludf.DUMMYFUNCTION("""COMPUTED_VALUE"""),"Voicemod is an online voice changer offering real-time voice transformation for online communication.")</f>
        <v>Voicemod is an online voice changer offering real-time voice transformation for online communication.</v>
      </c>
      <c r="E187" s="26" t="str">
        <f ca="1">IFERROR(__xludf.DUMMYFUNCTION("""COMPUTED_VALUE"""),"💎💎💎")</f>
        <v>💎💎💎</v>
      </c>
      <c r="F187" s="28"/>
    </row>
    <row r="188" spans="1:6" ht="42">
      <c r="A188" s="44" t="str">
        <f ca="1">IFERROR(__xludf.DUMMYFUNCTION("""COMPUTED_VALUE"""),"Wallet")</f>
        <v>Wallet</v>
      </c>
      <c r="B188" s="23" t="str">
        <f ca="1">IFERROR(__xludf.DUMMYFUNCTION("""COMPUTED_VALUE"""),"Low")</f>
        <v>Low</v>
      </c>
      <c r="C188" s="24" t="str">
        <f ca="1">IFERROR(__xludf.DUMMYFUNCTION("""COMPUTED_VALUE"""),"wallet.ai")</f>
        <v>wallet.ai</v>
      </c>
      <c r="D188" s="25" t="str">
        <f ca="1">IFERROR(__xludf.DUMMYFUNCTION("""COMPUTED_VALUE"""),"Make data driven decision on managing your finances in this AI tool")</f>
        <v>Make data driven decision on managing your finances in this AI tool</v>
      </c>
      <c r="E188" s="26"/>
      <c r="F188" s="28"/>
    </row>
    <row r="189" spans="1:6" ht="42">
      <c r="A189" s="45" t="str">
        <f ca="1">IFERROR(__xludf.DUMMYFUNCTION("""COMPUTED_VALUE"""),"Warmer.ai")</f>
        <v>Warmer.ai</v>
      </c>
      <c r="B189" s="23" t="str">
        <f ca="1">IFERROR(__xludf.DUMMYFUNCTION("""COMPUTED_VALUE"""),"Low")</f>
        <v>Low</v>
      </c>
      <c r="C189" s="24" t="str">
        <f ca="1">IFERROR(__xludf.DUMMYFUNCTION("""COMPUTED_VALUE"""),"warmer.ai")</f>
        <v>warmer.ai</v>
      </c>
      <c r="D189" s="25" t="str">
        <f ca="1">IFERROR(__xludf.DUMMYFUNCTION("""COMPUTED_VALUE"""),"Uses AI email personalization to write your email outreach and increase replies")</f>
        <v>Uses AI email personalization to write your email outreach and increase replies</v>
      </c>
      <c r="E189" s="26" t="str">
        <f ca="1">IFERROR(__xludf.DUMMYFUNCTION("""COMPUTED_VALUE"""),"🤩🤩🤩")</f>
        <v>🤩🤩🤩</v>
      </c>
      <c r="F189" s="28"/>
    </row>
    <row r="190" spans="1:6" ht="70">
      <c r="A190" s="44" t="str">
        <f ca="1">IFERROR(__xludf.DUMMYFUNCTION("""COMPUTED_VALUE"""),"Wave.Video")</f>
        <v>Wave.Video</v>
      </c>
      <c r="B190" s="23" t="str">
        <f ca="1">IFERROR(__xludf.DUMMYFUNCTION("""COMPUTED_VALUE"""),"High")</f>
        <v>High</v>
      </c>
      <c r="C190" s="29" t="str">
        <f ca="1">IFERROR(__xludf.DUMMYFUNCTION("""COMPUTED_VALUE"""),"wave.video")</f>
        <v>wave.video</v>
      </c>
      <c r="D190" s="25" t="str">
        <f ca="1">IFERROR(__xludf.DUMMYFUNCTION("""COMPUTED_VALUE"""),"Wave.Video is an all-in-one video marketing platform for creating, editing, and sharing engaging videos for social media, websites, and more.")</f>
        <v>Wave.Video is an all-in-one video marketing platform for creating, editing, and sharing engaging videos for social media, websites, and more.</v>
      </c>
      <c r="E190" s="26" t="str">
        <f ca="1">IFERROR(__xludf.DUMMYFUNCTION("""COMPUTED_VALUE"""),"🤩🤩🤩")</f>
        <v>🤩🤩🤩</v>
      </c>
      <c r="F190" s="28"/>
    </row>
    <row r="191" spans="1:6" ht="56">
      <c r="A191" s="44" t="str">
        <f ca="1">IFERROR(__xludf.DUMMYFUNCTION("""COMPUTED_VALUE"""),"Waymark")</f>
        <v>Waymark</v>
      </c>
      <c r="B191" s="23" t="str">
        <f ca="1">IFERROR(__xludf.DUMMYFUNCTION("""COMPUTED_VALUE"""),"Medium")</f>
        <v>Medium</v>
      </c>
      <c r="C191" s="24" t="str">
        <f ca="1">IFERROR(__xludf.DUMMYFUNCTION("""COMPUTED_VALUE"""),"waymark.com")</f>
        <v>waymark.com</v>
      </c>
      <c r="D191" s="25" t="str">
        <f ca="1">IFERROR(__xludf.DUMMYFUNCTION("""COMPUTED_VALUE"""),"Use music based from your brand. Powerful tool for your branding and advertisement needs.")</f>
        <v>Use music based from your brand. Powerful tool for your branding and advertisement needs.</v>
      </c>
      <c r="E191" s="26" t="str">
        <f ca="1">IFERROR(__xludf.DUMMYFUNCTION("""COMPUTED_VALUE"""),"💎💎💎💎")</f>
        <v>💎💎💎💎</v>
      </c>
      <c r="F191" s="28"/>
    </row>
    <row r="192" spans="1:6" ht="56">
      <c r="A192" s="44" t="str">
        <f ca="1">IFERROR(__xludf.DUMMYFUNCTION("""COMPUTED_VALUE"""),"WellSaid")</f>
        <v>WellSaid</v>
      </c>
      <c r="B192" s="23" t="str">
        <f ca="1">IFERROR(__xludf.DUMMYFUNCTION("""COMPUTED_VALUE"""),"Medium")</f>
        <v>Medium</v>
      </c>
      <c r="C192" s="24" t="str">
        <f ca="1">IFERROR(__xludf.DUMMYFUNCTION("""COMPUTED_VALUE"""),"wellsaidlabs.com")</f>
        <v>wellsaidlabs.com</v>
      </c>
      <c r="D192" s="25" t="str">
        <f ca="1">IFERROR(__xludf.DUMMYFUNCTION("""COMPUTED_VALUE"""),"WellSaid is a speech analytics platform that uses AI to create a human-like voice for your recording")</f>
        <v>WellSaid is a speech analytics platform that uses AI to create a human-like voice for your recording</v>
      </c>
      <c r="E192" s="26" t="str">
        <f ca="1">IFERROR(__xludf.DUMMYFUNCTION("""COMPUTED_VALUE"""),"🤩🤩🤩")</f>
        <v>🤩🤩🤩</v>
      </c>
      <c r="F192" s="28"/>
    </row>
    <row r="193" spans="1:6" ht="56">
      <c r="A193" s="44" t="str">
        <f ca="1">IFERROR(__xludf.DUMMYFUNCTION("""COMPUTED_VALUE"""),"WonderDynamics")</f>
        <v>WonderDynamics</v>
      </c>
      <c r="B193" s="23" t="str">
        <f ca="1">IFERROR(__xludf.DUMMYFUNCTION("""COMPUTED_VALUE"""),"Medium")</f>
        <v>Medium</v>
      </c>
      <c r="C193" s="24" t="str">
        <f ca="1">IFERROR(__xludf.DUMMYFUNCTION("""COMPUTED_VALUE"""),"wonderdynamics.com")</f>
        <v>wonderdynamics.com</v>
      </c>
      <c r="D193" s="25" t="str">
        <f ca="1">IFERROR(__xludf.DUMMYFUNCTION("""COMPUTED_VALUE"""),"AI tool that automatically animates, lights, and composes CG characters into a live-action scene")</f>
        <v>AI tool that automatically animates, lights, and composes CG characters into a live-action scene</v>
      </c>
      <c r="E193" s="26"/>
      <c r="F193" s="28"/>
    </row>
    <row r="194" spans="1:6" ht="98">
      <c r="A194" s="44" t="str">
        <f ca="1">IFERROR(__xludf.DUMMYFUNCTION("""COMPUTED_VALUE"""),"Wordtune")</f>
        <v>Wordtune</v>
      </c>
      <c r="B194" s="23" t="str">
        <f ca="1">IFERROR(__xludf.DUMMYFUNCTION("""COMPUTED_VALUE"""),"Medium")</f>
        <v>Medium</v>
      </c>
      <c r="C194" s="24" t="str">
        <f ca="1">IFERROR(__xludf.DUMMYFUNCTION("""COMPUTED_VALUE"""),"wordtune.com")</f>
        <v>wordtune.com</v>
      </c>
      <c r="D194" s="25" t="str">
        <f ca="1">IFERROR(__xludf.DUMMYFUNCTION("""COMPUTED_VALUE"""),"Wordtune is a cutting-edge website that provides an AI-based writing assistant to assist users in enhancing their writing abilities, expanding their vocabulary, and conveying their thoughts more effectively.")</f>
        <v>Wordtune is a cutting-edge website that provides an AI-based writing assistant to assist users in enhancing their writing abilities, expanding their vocabulary, and conveying their thoughts more effectively.</v>
      </c>
      <c r="E194" s="26" t="str">
        <f ca="1">IFERROR(__xludf.DUMMYFUNCTION("""COMPUTED_VALUE"""),"🤩🤩🤩")</f>
        <v>🤩🤩🤩</v>
      </c>
      <c r="F194" s="28"/>
    </row>
    <row r="195" spans="1:6" ht="126">
      <c r="A195" s="44" t="str">
        <f ca="1">IFERROR(__xludf.DUMMYFUNCTION("""COMPUTED_VALUE"""),"Writesonic")</f>
        <v>Writesonic</v>
      </c>
      <c r="B195" s="23" t="str">
        <f ca="1">IFERROR(__xludf.DUMMYFUNCTION("""COMPUTED_VALUE"""),"Medium")</f>
        <v>Medium</v>
      </c>
      <c r="C195" s="24" t="str">
        <f ca="1">IFERROR(__xludf.DUMMYFUNCTION("""COMPUTED_VALUE"""),"writesonic.com")</f>
        <v>writesonic.com</v>
      </c>
      <c r="D195" s="25" t="str">
        <f ca="1">IFERROR(__xludf.DUMMYFUNCTION("""COMPUTED_VALUE"""),"With its cutting-edge AI technology, Writesonic.com offers a distinctive writing platform that can assist users in improving their writing abilities by providing a variety of writing tools and resources to create captivating and persuasive content quickly"&amp;".")</f>
        <v>With its cutting-edge AI technology, Writesonic.com offers a distinctive writing platform that can assist users in improving their writing abilities by providing a variety of writing tools and resources to create captivating and persuasive content quickly.</v>
      </c>
      <c r="E195" s="26" t="str">
        <f ca="1">IFERROR(__xludf.DUMMYFUNCTION("""COMPUTED_VALUE"""),"💎💎💎")</f>
        <v>💎💎💎</v>
      </c>
      <c r="F195" s="28"/>
    </row>
    <row r="196" spans="1:6" ht="42">
      <c r="A196" s="44" t="str">
        <f ca="1">IFERROR(__xludf.DUMMYFUNCTION("""COMPUTED_VALUE"""),"Xembly")</f>
        <v>Xembly</v>
      </c>
      <c r="B196" s="23" t="str">
        <f ca="1">IFERROR(__xludf.DUMMYFUNCTION("""COMPUTED_VALUE"""),"Medium")</f>
        <v>Medium</v>
      </c>
      <c r="C196" s="24" t="str">
        <f ca="1">IFERROR(__xludf.DUMMYFUNCTION("""COMPUTED_VALUE"""),"xembly.com")</f>
        <v>xembly.com</v>
      </c>
      <c r="D196" s="25" t="str">
        <f ca="1">IFERROR(__xludf.DUMMYFUNCTION("""COMPUTED_VALUE"""),"Be more efficient and precise in dealing information with your team let Xembly handle your meetings.")</f>
        <v>Be more efficient and precise in dealing information with your team let Xembly handle your meetings.</v>
      </c>
      <c r="E196" s="26"/>
      <c r="F196" s="28"/>
    </row>
    <row r="197" spans="1:6" ht="42">
      <c r="A197" s="44" t="str">
        <f ca="1">IFERROR(__xludf.DUMMYFUNCTION("""COMPUTED_VALUE"""),"Yepic")</f>
        <v>Yepic</v>
      </c>
      <c r="B197" s="23" t="str">
        <f ca="1">IFERROR(__xludf.DUMMYFUNCTION("""COMPUTED_VALUE"""),"Medium")</f>
        <v>Medium</v>
      </c>
      <c r="C197" s="24" t="str">
        <f ca="1">IFERROR(__xludf.DUMMYFUNCTION("""COMPUTED_VALUE"""),"yepic.ai")</f>
        <v>yepic.ai</v>
      </c>
      <c r="D197" s="25" t="str">
        <f ca="1">IFERROR(__xludf.DUMMYFUNCTION("""COMPUTED_VALUE"""),"Instantly turns text into professional videos for just about anything you can think of")</f>
        <v>Instantly turns text into professional videos for just about anything you can think of</v>
      </c>
      <c r="E197" s="26" t="str">
        <f ca="1">IFERROR(__xludf.DUMMYFUNCTION("""COMPUTED_VALUE"""),"🤩🤩🤩🤩🤩")</f>
        <v>🤩🤩🤩🤩🤩</v>
      </c>
      <c r="F197" s="28"/>
    </row>
    <row r="198" spans="1:6" ht="15.5">
      <c r="A198" s="44"/>
      <c r="B198" s="23"/>
      <c r="C198" s="29"/>
      <c r="D198" s="25"/>
      <c r="E198" s="26"/>
      <c r="F198" s="28"/>
    </row>
    <row r="199" spans="1:6" ht="15.5">
      <c r="A199" s="44"/>
      <c r="B199" s="23"/>
      <c r="C199" s="29"/>
      <c r="D199" s="25"/>
      <c r="E199" s="26"/>
      <c r="F199" s="28"/>
    </row>
    <row r="200" spans="1:6" ht="15.5">
      <c r="A200" s="44"/>
      <c r="B200" s="23"/>
      <c r="C200" s="29"/>
      <c r="D200" s="25"/>
      <c r="E200" s="26"/>
      <c r="F200" s="28"/>
    </row>
    <row r="201" spans="1:6" ht="15.5">
      <c r="A201" s="44"/>
      <c r="B201" s="23"/>
      <c r="C201" s="29"/>
      <c r="D201" s="25"/>
      <c r="E201" s="26"/>
      <c r="F201" s="28"/>
    </row>
    <row r="202" spans="1:6" ht="15.5">
      <c r="A202" s="46"/>
      <c r="B202" s="9"/>
      <c r="C202" s="31"/>
      <c r="D202" s="32"/>
      <c r="E202" s="33"/>
      <c r="F202" s="34"/>
    </row>
    <row r="203" spans="1:6" ht="15.5">
      <c r="A203" s="46"/>
      <c r="B203" s="9"/>
      <c r="C203" s="31"/>
      <c r="D203" s="32"/>
      <c r="E203" s="16"/>
      <c r="F203" s="34"/>
    </row>
    <row r="204" spans="1:6" ht="15.5">
      <c r="A204" s="46"/>
      <c r="B204" s="9"/>
      <c r="C204" s="31"/>
      <c r="D204" s="32"/>
      <c r="E204" s="16"/>
      <c r="F204" s="34"/>
    </row>
    <row r="205" spans="1:6" ht="15.5">
      <c r="A205" s="46"/>
      <c r="B205" s="9"/>
      <c r="C205" s="31"/>
      <c r="D205" s="32"/>
      <c r="E205" s="16"/>
      <c r="F205" s="34"/>
    </row>
    <row r="206" spans="1:6" ht="15.5">
      <c r="A206" s="46"/>
      <c r="B206" s="9"/>
      <c r="C206" s="31"/>
      <c r="D206" s="32"/>
      <c r="E206" s="16"/>
      <c r="F206" s="34"/>
    </row>
    <row r="207" spans="1:6" ht="15.5">
      <c r="A207" s="46"/>
      <c r="B207" s="9"/>
      <c r="C207" s="31"/>
      <c r="D207" s="32"/>
      <c r="E207" s="16"/>
      <c r="F207" s="34"/>
    </row>
    <row r="208" spans="1:6" ht="15.5">
      <c r="A208" s="46"/>
      <c r="B208" s="9"/>
      <c r="C208" s="31"/>
      <c r="D208" s="32"/>
      <c r="E208" s="16"/>
      <c r="F208" s="34"/>
    </row>
    <row r="209" spans="1:6" ht="15.5">
      <c r="A209" s="46"/>
      <c r="B209" s="9"/>
      <c r="C209" s="31"/>
      <c r="D209" s="32"/>
      <c r="E209" s="16"/>
      <c r="F209" s="34"/>
    </row>
    <row r="210" spans="1:6" ht="15.5">
      <c r="A210" s="46"/>
      <c r="B210" s="9"/>
      <c r="C210" s="31"/>
      <c r="D210" s="32"/>
      <c r="E210" s="16"/>
      <c r="F210" s="34"/>
    </row>
    <row r="211" spans="1:6" ht="15.5">
      <c r="A211" s="46"/>
      <c r="B211" s="9"/>
      <c r="C211" s="31"/>
      <c r="D211" s="32"/>
      <c r="E211" s="16"/>
      <c r="F211" s="34"/>
    </row>
    <row r="212" spans="1:6" ht="15.5">
      <c r="A212" s="46"/>
      <c r="B212" s="9"/>
      <c r="C212" s="31"/>
      <c r="D212" s="32"/>
      <c r="E212" s="16"/>
      <c r="F212" s="34"/>
    </row>
    <row r="213" spans="1:6" ht="15.5">
      <c r="A213" s="46"/>
      <c r="B213" s="9"/>
      <c r="C213" s="31"/>
      <c r="D213" s="32"/>
      <c r="E213" s="16"/>
      <c r="F213" s="34"/>
    </row>
    <row r="214" spans="1:6" ht="15.5">
      <c r="A214" s="46"/>
      <c r="B214" s="9"/>
      <c r="C214" s="31"/>
      <c r="D214" s="32"/>
      <c r="E214" s="16"/>
      <c r="F214" s="34"/>
    </row>
    <row r="215" spans="1:6" ht="15.5">
      <c r="A215" s="46"/>
      <c r="B215" s="9"/>
      <c r="C215" s="31"/>
      <c r="D215" s="32"/>
      <c r="E215" s="16"/>
      <c r="F215" s="34"/>
    </row>
    <row r="216" spans="1:6" ht="15.5">
      <c r="A216" s="46"/>
      <c r="B216" s="9"/>
      <c r="C216" s="31"/>
      <c r="D216" s="32"/>
      <c r="E216" s="16"/>
      <c r="F216" s="34"/>
    </row>
    <row r="217" spans="1:6" ht="15.5">
      <c r="A217" s="46"/>
      <c r="B217" s="9"/>
      <c r="C217" s="31"/>
      <c r="D217" s="32"/>
      <c r="E217" s="16"/>
      <c r="F217" s="34"/>
    </row>
    <row r="218" spans="1:6" ht="15.5">
      <c r="A218" s="46"/>
      <c r="B218" s="9"/>
      <c r="C218" s="31"/>
      <c r="D218" s="32"/>
      <c r="E218" s="16"/>
      <c r="F218" s="34"/>
    </row>
    <row r="219" spans="1:6" ht="15.5">
      <c r="A219" s="46"/>
      <c r="B219" s="9"/>
      <c r="C219" s="31"/>
      <c r="D219" s="32"/>
      <c r="E219" s="16"/>
      <c r="F219" s="34"/>
    </row>
    <row r="220" spans="1:6" ht="15.5">
      <c r="A220" s="46"/>
      <c r="B220" s="9"/>
      <c r="C220" s="31"/>
      <c r="D220" s="32"/>
      <c r="E220" s="16"/>
      <c r="F220" s="34"/>
    </row>
    <row r="221" spans="1:6" ht="15.5">
      <c r="A221" s="46"/>
      <c r="B221" s="9"/>
      <c r="C221" s="31"/>
      <c r="D221" s="32"/>
      <c r="E221" s="16"/>
      <c r="F221" s="34"/>
    </row>
    <row r="222" spans="1:6" ht="15.5">
      <c r="A222" s="46"/>
      <c r="B222" s="9"/>
      <c r="C222" s="31"/>
      <c r="D222" s="32"/>
      <c r="E222" s="16"/>
      <c r="F222" s="34"/>
    </row>
    <row r="223" spans="1:6" ht="15.5">
      <c r="A223" s="46"/>
      <c r="B223" s="9"/>
      <c r="C223" s="31"/>
      <c r="D223" s="32"/>
      <c r="E223" s="16"/>
      <c r="F223" s="34"/>
    </row>
    <row r="224" spans="1:6" ht="15.5">
      <c r="A224" s="46"/>
      <c r="B224" s="9"/>
      <c r="C224" s="31"/>
      <c r="D224" s="32"/>
      <c r="E224" s="16"/>
      <c r="F224" s="34"/>
    </row>
    <row r="225" spans="1:6" ht="15.5">
      <c r="A225" s="46"/>
      <c r="B225" s="9"/>
      <c r="C225" s="31"/>
      <c r="D225" s="32"/>
      <c r="E225" s="16"/>
      <c r="F225" s="34"/>
    </row>
    <row r="226" spans="1:6" ht="15.5">
      <c r="A226" s="46"/>
      <c r="B226" s="9"/>
      <c r="C226" s="31"/>
      <c r="D226" s="32"/>
      <c r="E226" s="16"/>
      <c r="F226" s="34"/>
    </row>
    <row r="227" spans="1:6" ht="15.5">
      <c r="A227" s="46"/>
      <c r="B227" s="9"/>
      <c r="C227" s="31"/>
      <c r="D227" s="32"/>
      <c r="E227" s="16"/>
      <c r="F227" s="34"/>
    </row>
    <row r="228" spans="1:6" ht="15.5">
      <c r="A228" s="46"/>
      <c r="B228" s="9"/>
      <c r="C228" s="31"/>
      <c r="D228" s="32"/>
      <c r="E228" s="16"/>
      <c r="F228" s="34"/>
    </row>
    <row r="229" spans="1:6" ht="15.5">
      <c r="A229" s="46"/>
      <c r="B229" s="9"/>
      <c r="C229" s="31"/>
      <c r="D229" s="32"/>
      <c r="E229" s="16"/>
      <c r="F229" s="34"/>
    </row>
    <row r="230" spans="1:6" ht="15.5">
      <c r="A230" s="46"/>
      <c r="B230" s="9"/>
      <c r="C230" s="31"/>
      <c r="D230" s="32"/>
      <c r="E230" s="16"/>
      <c r="F230" s="34"/>
    </row>
    <row r="231" spans="1:6" ht="15.5">
      <c r="A231" s="46"/>
      <c r="B231" s="9"/>
      <c r="C231" s="31"/>
      <c r="D231" s="32"/>
      <c r="E231" s="16"/>
      <c r="F231" s="34"/>
    </row>
    <row r="232" spans="1:6" ht="15.5">
      <c r="A232" s="46"/>
      <c r="B232" s="9"/>
      <c r="C232" s="31"/>
      <c r="D232" s="32"/>
      <c r="E232" s="16"/>
      <c r="F232" s="34"/>
    </row>
    <row r="233" spans="1:6" ht="15.5">
      <c r="A233" s="46"/>
      <c r="B233" s="9"/>
      <c r="C233" s="31"/>
      <c r="D233" s="32"/>
      <c r="E233" s="16"/>
      <c r="F233" s="34"/>
    </row>
    <row r="234" spans="1:6" ht="15.5">
      <c r="A234" s="46"/>
      <c r="B234" s="9"/>
      <c r="C234" s="31"/>
      <c r="D234" s="32"/>
      <c r="E234" s="16"/>
      <c r="F234" s="34"/>
    </row>
    <row r="235" spans="1:6" ht="15.5">
      <c r="A235" s="46"/>
      <c r="B235" s="9"/>
      <c r="C235" s="31"/>
      <c r="D235" s="32"/>
      <c r="E235" s="16"/>
      <c r="F235" s="34"/>
    </row>
    <row r="236" spans="1:6" ht="15.5">
      <c r="A236" s="46"/>
      <c r="B236" s="9"/>
      <c r="C236" s="31"/>
      <c r="D236" s="32"/>
      <c r="E236" s="16"/>
      <c r="F236" s="34"/>
    </row>
    <row r="237" spans="1:6" ht="15.5">
      <c r="A237" s="46"/>
      <c r="B237" s="9"/>
      <c r="C237" s="31"/>
      <c r="D237" s="32"/>
      <c r="E237" s="16"/>
      <c r="F237" s="34"/>
    </row>
    <row r="238" spans="1:6" ht="15.5">
      <c r="A238" s="46"/>
      <c r="B238" s="9"/>
      <c r="C238" s="31"/>
      <c r="D238" s="32"/>
      <c r="E238" s="16"/>
      <c r="F238" s="34"/>
    </row>
    <row r="239" spans="1:6" ht="15.5">
      <c r="A239" s="46"/>
      <c r="B239" s="9"/>
      <c r="C239" s="31"/>
      <c r="D239" s="32"/>
      <c r="E239" s="16"/>
      <c r="F239" s="34"/>
    </row>
    <row r="240" spans="1:6" ht="15.5">
      <c r="A240" s="46"/>
      <c r="B240" s="9"/>
      <c r="C240" s="31"/>
      <c r="D240" s="32"/>
      <c r="E240" s="16"/>
      <c r="F240" s="34"/>
    </row>
    <row r="241" spans="1:6" ht="15.5">
      <c r="A241" s="46"/>
      <c r="B241" s="9"/>
      <c r="C241" s="31"/>
      <c r="D241" s="32"/>
      <c r="E241" s="16"/>
      <c r="F241" s="34"/>
    </row>
    <row r="242" spans="1:6" ht="15.5">
      <c r="A242" s="46"/>
      <c r="B242" s="9"/>
      <c r="C242" s="31"/>
      <c r="D242" s="32"/>
      <c r="E242" s="16"/>
      <c r="F242" s="34"/>
    </row>
    <row r="243" spans="1:6" ht="15.5">
      <c r="A243" s="46"/>
      <c r="B243" s="9"/>
      <c r="C243" s="31"/>
      <c r="D243" s="32"/>
      <c r="E243" s="16"/>
      <c r="F243" s="34"/>
    </row>
    <row r="244" spans="1:6" ht="15.5">
      <c r="A244" s="46"/>
      <c r="B244" s="9"/>
      <c r="C244" s="31"/>
      <c r="D244" s="32"/>
      <c r="E244" s="16"/>
    </row>
    <row r="245" spans="1:6" ht="12.5">
      <c r="A245" s="60"/>
      <c r="B245" s="54"/>
      <c r="C245" s="54"/>
      <c r="D245" s="54"/>
      <c r="E245" s="54"/>
    </row>
    <row r="246" spans="1:6" ht="15.75" customHeight="1">
      <c r="A246" s="54"/>
      <c r="B246" s="54"/>
      <c r="C246" s="54"/>
      <c r="D246" s="54"/>
      <c r="E246" s="54"/>
    </row>
    <row r="247" spans="1:6" ht="15.75" customHeight="1">
      <c r="A247" s="54"/>
      <c r="B247" s="54"/>
      <c r="C247" s="54"/>
      <c r="D247" s="54"/>
      <c r="E247" s="54"/>
    </row>
    <row r="248" spans="1:6" ht="12.5">
      <c r="A248" s="61" t="s">
        <v>603</v>
      </c>
      <c r="B248" s="54"/>
      <c r="C248" s="54"/>
      <c r="D248" s="54"/>
      <c r="E248" s="54"/>
    </row>
    <row r="249" spans="1:6" ht="15.75" customHeight="1">
      <c r="A249" s="54"/>
      <c r="B249" s="54"/>
      <c r="C249" s="54"/>
      <c r="D249" s="54"/>
      <c r="E249" s="54"/>
    </row>
    <row r="250" spans="1:6" ht="15.75" customHeight="1">
      <c r="A250" s="54"/>
      <c r="B250" s="54"/>
      <c r="C250" s="54"/>
      <c r="D250" s="54"/>
      <c r="E250" s="54"/>
    </row>
    <row r="251" spans="1:6" ht="12.5" hidden="1">
      <c r="A251" s="47" t="str">
        <f ca="1">IFERROR(__xludf.DUMMYFUNCTION("Importrange(""https://docs.google.com/spreadsheets/d/1QdSWD1cJm2JpX956n6oVcSbjI3RDjoqqdG_udjPFJcY/edit#gid=2058145028"",""Public!A6:A"")"),"Ada")</f>
        <v>Ada</v>
      </c>
      <c r="B251" s="35" t="str">
        <f ca="1">IFERROR(__xludf.DUMMYFUNCTION("Importrange(""https://docs.google.com/spreadsheets/d/1QdSWD1cJm2JpX956n6oVcSbjI3RDjoqqdG_udjPFJcY/edit#gid=2058145028"",""Public!F6:F"")"),"Medium")</f>
        <v>Medium</v>
      </c>
      <c r="C251" s="36" t="str">
        <f ca="1">IFERROR(__xludf.DUMMYFUNCTION("Importrange(""https://docs.google.com/spreadsheets/d/1QdSWD1cJm2JpX956n6oVcSbjI3RDjoqqdG_udjPFJcY/edit#gid=2058145028"",""Public!B6:B"")"),"ada.cx")</f>
        <v>ada.cx</v>
      </c>
      <c r="D251" s="35" t="str">
        <f ca="1">IFERROR(__xludf.DUMMYFUNCTION("Importrange(""https://docs.google.com/spreadsheets/d/1QdSWD1cJm2JpX956n6oVcSbjI3RDjoqqdG_udjPFJcY/edit#gid=2058145028"",""Public!C6:C"")"),"AI Customer Support")</f>
        <v>AI Customer Support</v>
      </c>
      <c r="E251" s="37" t="str">
        <f ca="1">IFERROR(__xludf.DUMMYFUNCTION("Importrange(""https://docs.google.com/spreadsheets/d/1QdSWD1cJm2JpX956n6oVcSbjI3RDjoqqdG_udjPFJcY/edit#gid=2058145028"",""Public!D6:D"")"),"")</f>
        <v/>
      </c>
      <c r="F251" s="35" t="str">
        <f ca="1">IFERROR(__xludf.DUMMYFUNCTION("Importrange(""https://docs.google.com/spreadsheets/d/1QdSWD1cJm2JpX956n6oVcSbjI3RDjoqqdG_udjPFJcY/edit#gid=2058145028"",""Public!E6:E"")"),"Automation &amp; RPA , Tech Developer &amp; Programming , Customer Support , All")</f>
        <v>Automation &amp; RPA , Tech Developer &amp; Programming , Customer Support , All</v>
      </c>
    </row>
    <row r="252" spans="1:6" ht="25" hidden="1">
      <c r="A252" s="48" t="str">
        <f ca="1">IFERROR(__xludf.DUMMYFUNCTION("""COMPUTED_VALUE"""),"AdCreative.ai")</f>
        <v>AdCreative.ai</v>
      </c>
      <c r="B252" s="37" t="str">
        <f ca="1">IFERROR(__xludf.DUMMYFUNCTION("""COMPUTED_VALUE"""),"Medium")</f>
        <v>Medium</v>
      </c>
      <c r="C252" s="39" t="str">
        <f ca="1">IFERROR(__xludf.DUMMYFUNCTION("""COMPUTED_VALUE"""),"adcreative.ai")</f>
        <v>adcreative.ai</v>
      </c>
      <c r="D252" s="40" t="str">
        <f ca="1">IFERROR(__xludf.DUMMYFUNCTION("""COMPUTED_VALUE"""),"AI-powered creative automation platform to optimize digital ads.")</f>
        <v>AI-powered creative automation platform to optimize digital ads.</v>
      </c>
      <c r="E252" s="37" t="str">
        <f ca="1">IFERROR(__xludf.DUMMYFUNCTION("""COMPUTED_VALUE"""),"💎💎💎")</f>
        <v>💎💎💎</v>
      </c>
      <c r="F252" s="41" t="str">
        <f ca="1">IFERROR(__xludf.DUMMYFUNCTION("""COMPUTED_VALUE"""),"Automation &amp; RPA , Generate Design &amp; Presentation , Marketing &amp; Advertising , SEO &amp; Social Media , Copywriting , All")</f>
        <v>Automation &amp; RPA , Generate Design &amp; Presentation , Marketing &amp; Advertising , SEO &amp; Social Media , Copywriting , All</v>
      </c>
    </row>
    <row r="253" spans="1:6" ht="12.5" hidden="1">
      <c r="A253" s="47" t="str">
        <f ca="1">IFERROR(__xludf.DUMMYFUNCTION("""COMPUTED_VALUE"""),"Adept")</f>
        <v>Adept</v>
      </c>
      <c r="B253" s="37" t="str">
        <f ca="1">IFERROR(__xludf.DUMMYFUNCTION("""COMPUTED_VALUE"""),"Low")</f>
        <v>Low</v>
      </c>
      <c r="C253" s="39" t="str">
        <f ca="1">IFERROR(__xludf.DUMMYFUNCTION("""COMPUTED_VALUE"""),"adept.ai/")</f>
        <v>adept.ai/</v>
      </c>
      <c r="D253" s="40"/>
      <c r="E253" s="37"/>
      <c r="F253" s="41" t="str">
        <f ca="1">IFERROR(__xludf.DUMMYFUNCTION("""COMPUTED_VALUE"""),"Removed")</f>
        <v>Removed</v>
      </c>
    </row>
    <row r="254" spans="1:6" ht="37.5" hidden="1">
      <c r="A254" s="47" t="str">
        <f ca="1">IFERROR(__xludf.DUMMYFUNCTION("""COMPUTED_VALUE"""),"Adext")</f>
        <v>Adext</v>
      </c>
      <c r="B254" s="37" t="str">
        <f ca="1">IFERROR(__xludf.DUMMYFUNCTION("""COMPUTED_VALUE"""),"Low")</f>
        <v>Low</v>
      </c>
      <c r="C254" s="39" t="str">
        <f ca="1">IFERROR(__xludf.DUMMYFUNCTION("""COMPUTED_VALUE"""),"adext.ai")</f>
        <v>adext.ai</v>
      </c>
      <c r="D254" s="40" t="str">
        <f ca="1">IFERROR(__xludf.DUMMYFUNCTION("""COMPUTED_VALUE"""),"Adext is an AI-driven platform for optimizing digital advertising campaigns.")</f>
        <v>Adext is an AI-driven platform for optimizing digital advertising campaigns.</v>
      </c>
      <c r="E254" s="37" t="str">
        <f ca="1">IFERROR(__xludf.DUMMYFUNCTION("""COMPUTED_VALUE"""),"💎💎💎💎")</f>
        <v>💎💎💎💎</v>
      </c>
      <c r="F254" s="41" t="str">
        <f ca="1">IFERROR(__xludf.DUMMYFUNCTION("""COMPUTED_VALUE"""),"Automation &amp; RPA , Marketing &amp; Advertising , Tech Developer &amp; Programming , All")</f>
        <v>Automation &amp; RPA , Marketing &amp; Advertising , Tech Developer &amp; Programming , All</v>
      </c>
    </row>
    <row r="255" spans="1:6" ht="25" hidden="1">
      <c r="A255" s="47" t="str">
        <f ca="1">IFERROR(__xludf.DUMMYFUNCTION("""COMPUTED_VALUE"""),"Adobe Enhance")</f>
        <v>Adobe Enhance</v>
      </c>
      <c r="B255" s="37" t="str">
        <f ca="1">IFERROR(__xludf.DUMMYFUNCTION("""COMPUTED_VALUE"""),"High")</f>
        <v>High</v>
      </c>
      <c r="C255" s="39" t="str">
        <f ca="1">IFERROR(__xludf.DUMMYFUNCTION("""COMPUTED_VALUE"""),"podcast.adobe.com/enhance")</f>
        <v>podcast.adobe.com/enhance</v>
      </c>
      <c r="D255" s="40" t="str">
        <f ca="1">IFERROR(__xludf.DUMMYFUNCTION("""COMPUTED_VALUE"""),"Simple AI tool that enhances speech and provides quality mic checks")</f>
        <v>Simple AI tool that enhances speech and provides quality mic checks</v>
      </c>
      <c r="E255" s="37" t="str">
        <f ca="1">IFERROR(__xludf.DUMMYFUNCTION("""COMPUTED_VALUE"""),"🤩🤩🤩🤩🤩")</f>
        <v>🤩🤩🤩🤩🤩</v>
      </c>
      <c r="F255" s="41" t="str">
        <f ca="1">IFERROR(__xludf.DUMMYFUNCTION("""COMPUTED_VALUE"""),"Podcast &amp; Voice , Text-To-Video , All")</f>
        <v>Podcast &amp; Voice , Text-To-Video , All</v>
      </c>
    </row>
    <row r="256" spans="1:6" ht="50" hidden="1">
      <c r="A256" s="47" t="str">
        <f ca="1">IFERROR(__xludf.DUMMYFUNCTION("""COMPUTED_VALUE"""),"Adobe Podcast")</f>
        <v>Adobe Podcast</v>
      </c>
      <c r="B256" s="37" t="str">
        <f ca="1">IFERROR(__xludf.DUMMYFUNCTION("""COMPUTED_VALUE"""),"Low")</f>
        <v>Low</v>
      </c>
      <c r="C256" s="39" t="str">
        <f ca="1">IFERROR(__xludf.DUMMYFUNCTION("""COMPUTED_VALUE"""),"podcast.adobe.com")</f>
        <v>podcast.adobe.com</v>
      </c>
      <c r="D256" s="40" t="str">
        <f ca="1">IFERROR(__xludf.DUMMYFUNCTION("""COMPUTED_VALUE"""),"Podcast network featuring conversations with creative professionals, industry thought leaders, and Adobe experts.")</f>
        <v>Podcast network featuring conversations with creative professionals, industry thought leaders, and Adobe experts.</v>
      </c>
      <c r="E256" s="37"/>
      <c r="F256" s="41" t="str">
        <f ca="1">IFERROR(__xludf.DUMMYFUNCTION("""COMPUTED_VALUE"""),"Removed")</f>
        <v>Removed</v>
      </c>
    </row>
    <row r="257" spans="1:6" ht="37.5" hidden="1">
      <c r="A257" s="47" t="str">
        <f ca="1">IFERROR(__xludf.DUMMYFUNCTION("""COMPUTED_VALUE"""),"AgentGPT")</f>
        <v>AgentGPT</v>
      </c>
      <c r="B257" s="37" t="str">
        <f ca="1">IFERROR(__xludf.DUMMYFUNCTION("""COMPUTED_VALUE"""),"Medium")</f>
        <v>Medium</v>
      </c>
      <c r="C257" s="39" t="str">
        <f ca="1">IFERROR(__xludf.DUMMYFUNCTION("""COMPUTED_VALUE"""),"agentgpt.reworkd.ai")</f>
        <v>agentgpt.reworkd.ai</v>
      </c>
      <c r="D257" s="40" t="str">
        <f ca="1">IFERROR(__xludf.DUMMYFUNCTION("""COMPUTED_VALUE"""),"Assemble, configure, and deploy autonomous AI Agents in your browser.")</f>
        <v>Assemble, configure, and deploy autonomous AI Agents in your browser.</v>
      </c>
      <c r="E257" s="37"/>
      <c r="F257" s="41" t="str">
        <f ca="1">IFERROR(__xludf.DUMMYFUNCTION("""COMPUTED_VALUE"""),"Chat , Automation &amp; RPA , Tech Developer &amp; Programming , All")</f>
        <v>Chat , Automation &amp; RPA , Tech Developer &amp; Programming , All</v>
      </c>
    </row>
    <row r="258" spans="1:6" ht="37.5" hidden="1">
      <c r="A258" s="47" t="str">
        <f ca="1">IFERROR(__xludf.DUMMYFUNCTION("""COMPUTED_VALUE"""),"AI Marketing Helper")</f>
        <v>AI Marketing Helper</v>
      </c>
      <c r="B258" s="37" t="str">
        <f ca="1">IFERROR(__xludf.DUMMYFUNCTION("""COMPUTED_VALUE"""),"High")</f>
        <v>High</v>
      </c>
      <c r="C258" s="39" t="str">
        <f ca="1">IFERROR(__xludf.DUMMYFUNCTION("""COMPUTED_VALUE"""),"tools.automator.ai")</f>
        <v>tools.automator.ai</v>
      </c>
      <c r="D258" s="40" t="str">
        <f ca="1">IFERROR(__xludf.DUMMYFUNCTION("""COMPUTED_VALUE"""),"Easy-to-use AI tool that utilizes the power of hybrid AI to create high-quality content")</f>
        <v>Easy-to-use AI tool that utilizes the power of hybrid AI to create high-quality content</v>
      </c>
      <c r="E258" s="37" t="str">
        <f ca="1">IFERROR(__xludf.DUMMYFUNCTION("""COMPUTED_VALUE"""),"💎💎💎")</f>
        <v>💎💎💎</v>
      </c>
      <c r="F258" s="41" t="str">
        <f ca="1">IFERROR(__xludf.DUMMYFUNCTION("""COMPUTED_VALUE"""),"Marketing &amp; Advertising , Sales , Copywriting , All")</f>
        <v>Marketing &amp; Advertising , Sales , Copywriting , All</v>
      </c>
    </row>
    <row r="259" spans="1:6" ht="25" hidden="1">
      <c r="A259" s="47" t="str">
        <f ca="1">IFERROR(__xludf.DUMMYFUNCTION("""COMPUTED_VALUE"""),"AI Portrait Generator")</f>
        <v>AI Portrait Generator</v>
      </c>
      <c r="B259" s="37" t="str">
        <f ca="1">IFERROR(__xludf.DUMMYFUNCTION("""COMPUTED_VALUE"""),"Low")</f>
        <v>Low</v>
      </c>
      <c r="C259" s="39" t="str">
        <f ca="1">IFERROR(__xludf.DUMMYFUNCTION("""COMPUTED_VALUE"""),"portret.ai")</f>
        <v>portret.ai</v>
      </c>
      <c r="D259" s="40" t="str">
        <f ca="1">IFERROR(__xludf.DUMMYFUNCTION("""COMPUTED_VALUE"""),"AI-powered Portrait Generator creates realistic portraits.")</f>
        <v>AI-powered Portrait Generator creates realistic portraits.</v>
      </c>
      <c r="E259" s="37" t="str">
        <f ca="1">IFERROR(__xludf.DUMMYFUNCTION("""COMPUTED_VALUE"""),"💎💎")</f>
        <v>💎💎</v>
      </c>
      <c r="F259" s="41" t="str">
        <f ca="1">IFERROR(__xludf.DUMMYFUNCTION("""COMPUTED_VALUE"""),"Generate Art , All")</f>
        <v>Generate Art , All</v>
      </c>
    </row>
    <row r="260" spans="1:6" ht="25" hidden="1">
      <c r="A260" s="47" t="str">
        <f ca="1">IFERROR(__xludf.DUMMYFUNCTION("""COMPUTED_VALUE"""),"AI Screenwriting Tool")</f>
        <v>AI Screenwriting Tool</v>
      </c>
      <c r="B260" s="37" t="str">
        <f ca="1">IFERROR(__xludf.DUMMYFUNCTION("""COMPUTED_VALUE"""),"Low")</f>
        <v>Low</v>
      </c>
      <c r="C260" s="39" t="str">
        <f ca="1">IFERROR(__xludf.DUMMYFUNCTION("""COMPUTED_VALUE"""),"aiscreenwriter.com")</f>
        <v>aiscreenwriter.com</v>
      </c>
      <c r="D260" s="40" t="str">
        <f ca="1">IFERROR(__xludf.DUMMYFUNCTION("""COMPUTED_VALUE"""),"AI-driven software empowering writers to create stories faster.")</f>
        <v>AI-driven software empowering writers to create stories faster.</v>
      </c>
      <c r="E260" s="37" t="str">
        <f ca="1">IFERROR(__xludf.DUMMYFUNCTION("""COMPUTED_VALUE"""),"🤩🤩🤩🤩🤩")</f>
        <v>🤩🤩🤩🤩🤩</v>
      </c>
      <c r="F260" s="41" t="str">
        <f ca="1">IFERROR(__xludf.DUMMYFUNCTION("""COMPUTED_VALUE"""),"Productivity , Copywriting , All")</f>
        <v>Productivity , Copywriting , All</v>
      </c>
    </row>
    <row r="261" spans="1:6" ht="25" hidden="1">
      <c r="A261" s="47" t="str">
        <f ca="1">IFERROR(__xludf.DUMMYFUNCTION("""COMPUTED_VALUE"""),"AILab Tools")</f>
        <v>AILab Tools</v>
      </c>
      <c r="B261" s="37" t="str">
        <f ca="1">IFERROR(__xludf.DUMMYFUNCTION("""COMPUTED_VALUE"""),"Medium")</f>
        <v>Medium</v>
      </c>
      <c r="C261" s="39" t="str">
        <f ca="1">IFERROR(__xludf.DUMMYFUNCTION("""COMPUTED_VALUE"""),"ailabtools.com")</f>
        <v>ailabtools.com</v>
      </c>
      <c r="D261" s="40" t="str">
        <f ca="1">IFERROR(__xludf.DUMMYFUNCTION("""COMPUTED_VALUE"""),"AILab Tools is a suite of tools to help improve and create an image")</f>
        <v>AILab Tools is a suite of tools to help improve and create an image</v>
      </c>
      <c r="E261" s="37"/>
      <c r="F261" s="41" t="str">
        <f ca="1">IFERROR(__xludf.DUMMYFUNCTION("""COMPUTED_VALUE"""),"Generate Art , Generate Design &amp; Presentation , All")</f>
        <v>Generate Art , Generate Design &amp; Presentation , All</v>
      </c>
    </row>
    <row r="262" spans="1:6" ht="75" hidden="1">
      <c r="A262" s="47" t="str">
        <f ca="1">IFERROR(__xludf.DUMMYFUNCTION("""COMPUTED_VALUE"""),"Aimi")</f>
        <v>Aimi</v>
      </c>
      <c r="B262" s="37" t="str">
        <f ca="1">IFERROR(__xludf.DUMMYFUNCTION("""COMPUTED_VALUE"""),"Low")</f>
        <v>Low</v>
      </c>
      <c r="C262" s="39" t="str">
        <f ca="1">IFERROR(__xludf.DUMMYFUNCTION("""COMPUTED_VALUE"""),"aimi.fm")</f>
        <v>aimi.fm</v>
      </c>
      <c r="D262" s="40" t="str">
        <f ca="1">IFERROR(__xludf.DUMMYFUNCTION("""COMPUTED_VALUE"""),"Aimi creates continuous music experiences that take you on a never-ending sonic journey. These experiences never repeat and engage you without the typical track fatigue of playlists.")</f>
        <v>Aimi creates continuous music experiences that take you on a never-ending sonic journey. These experiences never repeat and engage you without the typical track fatigue of playlists.</v>
      </c>
      <c r="E262" s="37"/>
      <c r="F262" s="41"/>
    </row>
    <row r="263" spans="1:6" ht="62.5" hidden="1">
      <c r="A263" s="47" t="str">
        <f ca="1">IFERROR(__xludf.DUMMYFUNCTION("""COMPUTED_VALUE"""),"AIReality")</f>
        <v>AIReality</v>
      </c>
      <c r="B263" s="37" t="str">
        <f ca="1">IFERROR(__xludf.DUMMYFUNCTION("""COMPUTED_VALUE"""),"Low")</f>
        <v>Low</v>
      </c>
      <c r="C263" s="42" t="str">
        <f ca="1">IFERROR(__xludf.DUMMYFUNCTION("""COMPUTED_VALUE"""),"aireality.tech")</f>
        <v>aireality.tech</v>
      </c>
      <c r="D263" s="40" t="str">
        <f ca="1">IFERROR(__xludf.DUMMYFUNCTION("""COMPUTED_VALUE"""),"AIReality is an immersive augmented reality platform that empowers users to interact with their physical environment in new and exciting ways.")</f>
        <v>AIReality is an immersive augmented reality platform that empowers users to interact with their physical environment in new and exciting ways.</v>
      </c>
      <c r="E263" s="37" t="str">
        <f ca="1">IFERROR(__xludf.DUMMYFUNCTION("""COMPUTED_VALUE"""),"💎💎")</f>
        <v>💎💎</v>
      </c>
      <c r="F263" s="41" t="str">
        <f ca="1">IFERROR(__xludf.DUMMYFUNCTION("""COMPUTED_VALUE"""),"Removed")</f>
        <v>Removed</v>
      </c>
    </row>
    <row r="264" spans="1:6" ht="37.5" hidden="1">
      <c r="A264" s="47" t="str">
        <f ca="1">IFERROR(__xludf.DUMMYFUNCTION("""COMPUTED_VALUE"""),"AiTax")</f>
        <v>AiTax</v>
      </c>
      <c r="B264" s="37" t="str">
        <f ca="1">IFERROR(__xludf.DUMMYFUNCTION("""COMPUTED_VALUE"""),"Low")</f>
        <v>Low</v>
      </c>
      <c r="C264" s="39" t="str">
        <f ca="1">IFERROR(__xludf.DUMMYFUNCTION("""COMPUTED_VALUE"""),"aitax.com")</f>
        <v>aitax.com</v>
      </c>
      <c r="D264" s="40" t="str">
        <f ca="1">IFERROR(__xludf.DUMMYFUNCTION("""COMPUTED_VALUE"""),"AiTax is a modern tax software system that offers intuitive solutions for your Tax needs in US")</f>
        <v>AiTax is a modern tax software system that offers intuitive solutions for your Tax needs in US</v>
      </c>
      <c r="E264" s="37"/>
      <c r="F264" s="41" t="str">
        <f ca="1">IFERROR(__xludf.DUMMYFUNCTION("""COMPUTED_VALUE"""),"Legal, Finance, &amp; Data Tools , All")</f>
        <v>Legal, Finance, &amp; Data Tools , All</v>
      </c>
    </row>
    <row r="265" spans="1:6" ht="25" hidden="1">
      <c r="A265" s="47" t="str">
        <f ca="1">IFERROR(__xludf.DUMMYFUNCTION("""COMPUTED_VALUE"""),"AIVA")</f>
        <v>AIVA</v>
      </c>
      <c r="B265" s="37" t="str">
        <f ca="1">IFERROR(__xludf.DUMMYFUNCTION("""COMPUTED_VALUE"""),"Medium")</f>
        <v>Medium</v>
      </c>
      <c r="C265" s="39" t="str">
        <f ca="1">IFERROR(__xludf.DUMMYFUNCTION("""COMPUTED_VALUE"""),"aiva.ai")</f>
        <v>aiva.ai</v>
      </c>
      <c r="D265" s="40" t="str">
        <f ca="1">IFERROR(__xludf.DUMMYFUNCTION("""COMPUTED_VALUE"""),"AIVA is an AI-based music composition technology for media.")</f>
        <v>AIVA is an AI-based music composition technology for media.</v>
      </c>
      <c r="E265" s="37" t="str">
        <f ca="1">IFERROR(__xludf.DUMMYFUNCTION("""COMPUTED_VALUE"""),"🤩🤩🤩")</f>
        <v>🤩🤩🤩</v>
      </c>
      <c r="F265" s="41" t="str">
        <f ca="1">IFERROR(__xludf.DUMMYFUNCTION("""COMPUTED_VALUE"""),"Generate Music , Tech Developer &amp; Programming , All")</f>
        <v>Generate Music , Tech Developer &amp; Programming , All</v>
      </c>
    </row>
    <row r="266" spans="1:6" ht="25" hidden="1">
      <c r="A266" s="47" t="str">
        <f ca="1">IFERROR(__xludf.DUMMYFUNCTION("""COMPUTED_VALUE"""),"Alethea AI")</f>
        <v>Alethea AI</v>
      </c>
      <c r="B266" s="37" t="str">
        <f ca="1">IFERROR(__xludf.DUMMYFUNCTION("""COMPUTED_VALUE"""),"Low")</f>
        <v>Low</v>
      </c>
      <c r="C266" s="39" t="str">
        <f ca="1">IFERROR(__xludf.DUMMYFUNCTION("""COMPUTED_VALUE"""),"alethea.ai")</f>
        <v>alethea.ai</v>
      </c>
      <c r="D266" s="40" t="str">
        <f ca="1">IFERROR(__xludf.DUMMYFUNCTION("""COMPUTED_VALUE"""),"AI-based tool for creating believable, lifelike characters.")</f>
        <v>AI-based tool for creating believable, lifelike characters.</v>
      </c>
      <c r="E266" s="37"/>
      <c r="F266" s="41" t="str">
        <f ca="1">IFERROR(__xludf.DUMMYFUNCTION("""COMPUTED_VALUE"""),"Generate Art , Generate Design &amp; Presentation , Tech Developer &amp; Programming , All")</f>
        <v>Generate Art , Generate Design &amp; Presentation , Tech Developer &amp; Programming , All</v>
      </c>
    </row>
    <row r="267" spans="1:6" ht="37.5" hidden="1">
      <c r="A267" s="47" t="str">
        <f ca="1">IFERROR(__xludf.DUMMYFUNCTION("""COMPUTED_VALUE"""),"Altered")</f>
        <v>Altered</v>
      </c>
      <c r="B267" s="37" t="str">
        <f ca="1">IFERROR(__xludf.DUMMYFUNCTION("""COMPUTED_VALUE"""),"Medium")</f>
        <v>Medium</v>
      </c>
      <c r="C267" s="39" t="str">
        <f ca="1">IFERROR(__xludf.DUMMYFUNCTION("""COMPUTED_VALUE"""),"altered.ai")</f>
        <v>altered.ai</v>
      </c>
      <c r="D267" s="40" t="str">
        <f ca="1">IFERROR(__xludf.DUMMYFUNCTION("""COMPUTED_VALUE"""),"AI-driven platform providing custom, feature-rich solutions to improve a voice")</f>
        <v>AI-driven platform providing custom, feature-rich solutions to improve a voice</v>
      </c>
      <c r="E267" s="37" t="str">
        <f ca="1">IFERROR(__xludf.DUMMYFUNCTION("""COMPUTED_VALUE"""),"🤩🤩🤩")</f>
        <v>🤩🤩🤩</v>
      </c>
      <c r="F267" s="41" t="str">
        <f ca="1">IFERROR(__xludf.DUMMYFUNCTION("""COMPUTED_VALUE"""),"Podcast &amp; Voice , Productivity , All")</f>
        <v>Podcast &amp; Voice , Productivity , All</v>
      </c>
    </row>
    <row r="268" spans="1:6" ht="25" hidden="1">
      <c r="A268" s="47" t="str">
        <f ca="1">IFERROR(__xludf.DUMMYFUNCTION("""COMPUTED_VALUE"""),"Amadeus Code")</f>
        <v>Amadeus Code</v>
      </c>
      <c r="B268" s="37" t="str">
        <f ca="1">IFERROR(__xludf.DUMMYFUNCTION("""COMPUTED_VALUE"""),"Low")</f>
        <v>Low</v>
      </c>
      <c r="C268" s="39" t="str">
        <f ca="1">IFERROR(__xludf.DUMMYFUNCTION("""COMPUTED_VALUE"""),"amadeuscode.com/app/en")</f>
        <v>amadeuscode.com/app/en</v>
      </c>
      <c r="D268" s="40" t="str">
        <f ca="1">IFERROR(__xludf.DUMMYFUNCTION("""COMPUTED_VALUE"""),"AI-powered songwriting platform for creating music with ease.")</f>
        <v>AI-powered songwriting platform for creating music with ease.</v>
      </c>
      <c r="E268" s="37" t="str">
        <f ca="1">IFERROR(__xludf.DUMMYFUNCTION("""COMPUTED_VALUE"""),"🤩🤩🤩")</f>
        <v>🤩🤩🤩</v>
      </c>
      <c r="F268" s="41" t="str">
        <f ca="1">IFERROR(__xludf.DUMMYFUNCTION("""COMPUTED_VALUE"""),"Generate Music , All")</f>
        <v>Generate Music , All</v>
      </c>
    </row>
    <row r="269" spans="1:6" ht="62.5" hidden="1">
      <c r="A269" s="47" t="str">
        <f ca="1">IFERROR(__xludf.DUMMYFUNCTION("""COMPUTED_VALUE"""),"Amazon CodeWhisperer")</f>
        <v>Amazon CodeWhisperer</v>
      </c>
      <c r="B269" s="37" t="str">
        <f ca="1">IFERROR(__xludf.DUMMYFUNCTION("""COMPUTED_VALUE"""),"Low")</f>
        <v>Low</v>
      </c>
      <c r="C269" s="39" t="str">
        <f ca="1">IFERROR(__xludf.DUMMYFUNCTION("""COMPUTED_VALUE"""),"aws.amazon.com/codewhisperer")</f>
        <v>aws.amazon.com/codewhisperer</v>
      </c>
      <c r="D269" s="40" t="str">
        <f ca="1">IFERROR(__xludf.DUMMYFUNCTION("""COMPUTED_VALUE"""),"With a team of experienced developers and architects, CodeWhisperer provides personalized guidance, best practices, for AWS developers")</f>
        <v>With a team of experienced developers and architects, CodeWhisperer provides personalized guidance, best practices, for AWS developers</v>
      </c>
      <c r="E269" s="37" t="str">
        <f ca="1">IFERROR(__xludf.DUMMYFUNCTION("""COMPUTED_VALUE"""),"🤩🤩🤩")</f>
        <v>🤩🤩🤩</v>
      </c>
      <c r="F269" s="41" t="str">
        <f ca="1">IFERROR(__xludf.DUMMYFUNCTION("""COMPUTED_VALUE"""),"Removed")</f>
        <v>Removed</v>
      </c>
    </row>
    <row r="270" spans="1:6" ht="12.5" hidden="1">
      <c r="A270" s="47" t="str">
        <f ca="1">IFERROR(__xludf.DUMMYFUNCTION("""COMPUTED_VALUE"""),"Anthropic")</f>
        <v>Anthropic</v>
      </c>
      <c r="B270" s="37" t="str">
        <f ca="1">IFERROR(__xludf.DUMMYFUNCTION("""COMPUTED_VALUE"""),"Low")</f>
        <v>Low</v>
      </c>
      <c r="C270" s="42"/>
      <c r="D270" s="40"/>
      <c r="E270" s="37"/>
      <c r="F270" s="41"/>
    </row>
    <row r="271" spans="1:6" ht="25" hidden="1">
      <c r="A271" s="47" t="str">
        <f ca="1">IFERROR(__xludf.DUMMYFUNCTION("""COMPUTED_VALUE"""),"Anyword")</f>
        <v>Anyword</v>
      </c>
      <c r="B271" s="37" t="str">
        <f ca="1">IFERROR(__xludf.DUMMYFUNCTION("""COMPUTED_VALUE"""),"Medium")</f>
        <v>Medium</v>
      </c>
      <c r="C271" s="39" t="str">
        <f ca="1">IFERROR(__xludf.DUMMYFUNCTION("""COMPUTED_VALUE"""),"anyword.com")</f>
        <v>anyword.com</v>
      </c>
      <c r="D271" s="40" t="str">
        <f ca="1">IFERROR(__xludf.DUMMYFUNCTION("""COMPUTED_VALUE"""),"Use the right words to highlight your brand.")</f>
        <v>Use the right words to highlight your brand.</v>
      </c>
      <c r="E271" s="37" t="str">
        <f ca="1">IFERROR(__xludf.DUMMYFUNCTION("""COMPUTED_VALUE"""),"🤩🤩🤩")</f>
        <v>🤩🤩🤩</v>
      </c>
      <c r="F271" s="41" t="str">
        <f ca="1">IFERROR(__xludf.DUMMYFUNCTION("""COMPUTED_VALUE"""),"Marketing &amp; Advertising , Sales , SEO &amp; Social Media , Copywriting , All")</f>
        <v>Marketing &amp; Advertising , Sales , SEO &amp; Social Media , Copywriting , All</v>
      </c>
    </row>
    <row r="272" spans="1:6" ht="50" hidden="1">
      <c r="A272" s="48" t="str">
        <f ca="1">IFERROR(__xludf.DUMMYFUNCTION("""COMPUTED_VALUE"""),"Apollo.io")</f>
        <v>Apollo.io</v>
      </c>
      <c r="B272" s="37" t="str">
        <f ca="1">IFERROR(__xludf.DUMMYFUNCTION("""COMPUTED_VALUE"""),"Medium")</f>
        <v>Medium</v>
      </c>
      <c r="C272" s="39" t="str">
        <f ca="1">IFERROR(__xludf.DUMMYFUNCTION("""COMPUTED_VALUE"""),"apollo.io")</f>
        <v>apollo.io</v>
      </c>
      <c r="D272" s="40" t="str">
        <f ca="1">IFERROR(__xludf.DUMMYFUNCTION("""COMPUTED_VALUE"""),"Find, contact, and close your ideal buyers with over 265M contacts and streamlined engagement workflows powered by AI.")</f>
        <v>Find, contact, and close your ideal buyers with over 265M contacts and streamlined engagement workflows powered by AI.</v>
      </c>
      <c r="E272" s="37" t="str">
        <f ca="1">IFERROR(__xludf.DUMMYFUNCTION("""COMPUTED_VALUE"""),"🤩🤩🤩")</f>
        <v>🤩🤩🤩</v>
      </c>
      <c r="F272" s="41" t="str">
        <f ca="1">IFERROR(__xludf.DUMMYFUNCTION("""COMPUTED_VALUE"""),"Platform , Tech Developer &amp; Programming , Sales , All")</f>
        <v>Platform , Tech Developer &amp; Programming , Sales , All</v>
      </c>
    </row>
    <row r="273" spans="1:6" ht="25" hidden="1">
      <c r="A273" s="47" t="str">
        <f ca="1">IFERROR(__xludf.DUMMYFUNCTION("""COMPUTED_VALUE"""),"Arches AI")</f>
        <v>Arches AI</v>
      </c>
      <c r="B273" s="37" t="str">
        <f ca="1">IFERROR(__xludf.DUMMYFUNCTION("""COMPUTED_VALUE"""),"Low")</f>
        <v>Low</v>
      </c>
      <c r="C273" s="39" t="str">
        <f ca="1">IFERROR(__xludf.DUMMYFUNCTION("""COMPUTED_VALUE"""),"platform.archesai.com")</f>
        <v>platform.archesai.com</v>
      </c>
      <c r="D273" s="40" t="str">
        <f ca="1">IFERROR(__xludf.DUMMYFUNCTION("""COMPUTED_VALUE"""),"Explore the power of AI in your new tool")</f>
        <v>Explore the power of AI in your new tool</v>
      </c>
      <c r="E273" s="37" t="str">
        <f ca="1">IFERROR(__xludf.DUMMYFUNCTION("""COMPUTED_VALUE"""),"💎")</f>
        <v>💎</v>
      </c>
      <c r="F273" s="41" t="str">
        <f ca="1">IFERROR(__xludf.DUMMYFUNCTION("""COMPUTED_VALUE"""),"Chat , Productivity , Tech Developer &amp; Programming , All")</f>
        <v>Chat , Productivity , Tech Developer &amp; Programming , All</v>
      </c>
    </row>
    <row r="274" spans="1:6" ht="62.5" hidden="1">
      <c r="A274" s="47" t="str">
        <f ca="1">IFERROR(__xludf.DUMMYFUNCTION("""COMPUTED_VALUE"""),"Artbreeder")</f>
        <v>Artbreeder</v>
      </c>
      <c r="B274" s="37" t="str">
        <f ca="1">IFERROR(__xludf.DUMMYFUNCTION("""COMPUTED_VALUE"""),"Low")</f>
        <v>Low</v>
      </c>
      <c r="C274" s="39" t="str">
        <f ca="1">IFERROR(__xludf.DUMMYFUNCTION("""COMPUTED_VALUE"""),"artbreeder.com")</f>
        <v>artbreeder.com</v>
      </c>
      <c r="D274" s="40" t="str">
        <f ca="1">IFERROR(__xludf.DUMMYFUNCTION("""COMPUTED_VALUE"""),"The website allows users to generate and modify images of faces, landscapes, and paintings, using the models StyleGAN and BigGAN.")</f>
        <v>The website allows users to generate and modify images of faces, landscapes, and paintings, using the models StyleGAN and BigGAN.</v>
      </c>
      <c r="E274" s="37"/>
      <c r="F274" s="41"/>
    </row>
    <row r="275" spans="1:6" ht="100" hidden="1">
      <c r="A275" s="47" t="str">
        <f ca="1">IFERROR(__xludf.DUMMYFUNCTION("""COMPUTED_VALUE"""),"Assembly AI")</f>
        <v>Assembly AI</v>
      </c>
      <c r="B275" s="37" t="str">
        <f ca="1">IFERROR(__xludf.DUMMYFUNCTION("""COMPUTED_VALUE"""),"Medium")</f>
        <v>Medium</v>
      </c>
      <c r="C275" s="39" t="str">
        <f ca="1">IFERROR(__xludf.DUMMYFUNCTION("""COMPUTED_VALUE"""),"assemblyai.com")</f>
        <v>assemblyai.com</v>
      </c>
      <c r="D275" s="40" t="str">
        <f ca="1">IFERROR(__xludf.DUMMYFUNCTION("""COMPUTED_VALUE"""),"AssemblyAI is a modern website that provides advanced speech recognition and natural language processing technology to developers and businesses, simplifying the process of creating voice-enabled applications and services through its robust API and user-f"&amp;"riendly tools.")</f>
        <v>AssemblyAI is a modern website that provides advanced speech recognition and natural language processing technology to developers and businesses, simplifying the process of creating voice-enabled applications and services through its robust API and user-friendly tools.</v>
      </c>
      <c r="E275" s="37" t="str">
        <f ca="1">IFERROR(__xludf.DUMMYFUNCTION("""COMPUTED_VALUE"""),"🤩🤩🤩")</f>
        <v>🤩🤩🤩</v>
      </c>
      <c r="F275" s="41" t="str">
        <f ca="1">IFERROR(__xludf.DUMMYFUNCTION("""COMPUTED_VALUE"""),"Tech Developer &amp; Programming , All")</f>
        <v>Tech Developer &amp; Programming , All</v>
      </c>
    </row>
    <row r="276" spans="1:6" ht="25" hidden="1">
      <c r="A276" s="47" t="str">
        <f ca="1">IFERROR(__xludf.DUMMYFUNCTION("""COMPUTED_VALUE"""),"AudioStock")</f>
        <v>AudioStock</v>
      </c>
      <c r="B276" s="37" t="str">
        <f ca="1">IFERROR(__xludf.DUMMYFUNCTION("""COMPUTED_VALUE"""),"Low")</f>
        <v>Low</v>
      </c>
      <c r="C276" s="39" t="str">
        <f ca="1">IFERROR(__xludf.DUMMYFUNCTION("""COMPUTED_VALUE"""),"audiostack.ai")</f>
        <v>audiostack.ai</v>
      </c>
      <c r="D276" s="40" t="str">
        <f ca="1">IFERROR(__xludf.DUMMYFUNCTION("""COMPUTED_VALUE"""),"Generate your next radio ad, no copy needed.")</f>
        <v>Generate your next radio ad, no copy needed.</v>
      </c>
      <c r="E276" s="37" t="str">
        <f ca="1">IFERROR(__xludf.DUMMYFUNCTION("""COMPUTED_VALUE"""),"🤩🤩🤩")</f>
        <v>🤩🤩🤩</v>
      </c>
      <c r="F276" s="41" t="str">
        <f ca="1">IFERROR(__xludf.DUMMYFUNCTION("""COMPUTED_VALUE"""),"Entertainment &amp; Self Improvement , Generate Music , Marketing &amp; Advertising , Podcast &amp; Voice , Sales , SEO &amp; Social Media , Text-To-Speech &amp; Voice Modulation , All")</f>
        <v>Entertainment &amp; Self Improvement , Generate Music , Marketing &amp; Advertising , Podcast &amp; Voice , Sales , SEO &amp; Social Media , Text-To-Speech &amp; Voice Modulation , All</v>
      </c>
    </row>
    <row r="277" spans="1:6" ht="37.5" hidden="1">
      <c r="A277" s="47" t="str">
        <f ca="1">IFERROR(__xludf.DUMMYFUNCTION("""COMPUTED_VALUE"""),"Auphonic")</f>
        <v>Auphonic</v>
      </c>
      <c r="B277" s="37" t="str">
        <f ca="1">IFERROR(__xludf.DUMMYFUNCTION("""COMPUTED_VALUE"""),"Medium")</f>
        <v>Medium</v>
      </c>
      <c r="C277" s="39" t="str">
        <f ca="1">IFERROR(__xludf.DUMMYFUNCTION("""COMPUTED_VALUE"""),"auphonic.com")</f>
        <v>auphonic.com</v>
      </c>
      <c r="D277" s="40" t="str">
        <f ca="1">IFERROR(__xludf.DUMMYFUNCTION("""COMPUTED_VALUE"""),"AI sound engineer that acts as an all-in-one post production webtool used for the highest quality.")</f>
        <v>AI sound engineer that acts as an all-in-one post production webtool used for the highest quality.</v>
      </c>
      <c r="E277" s="37" t="str">
        <f ca="1">IFERROR(__xludf.DUMMYFUNCTION("""COMPUTED_VALUE"""),"🤩🤩🤩")</f>
        <v>🤩🤩🤩</v>
      </c>
      <c r="F277" s="41" t="str">
        <f ca="1">IFERROR(__xludf.DUMMYFUNCTION("""COMPUTED_VALUE"""),"Productivity , All")</f>
        <v>Productivity , All</v>
      </c>
    </row>
    <row r="278" spans="1:6" ht="37.5" hidden="1">
      <c r="A278" s="48" t="str">
        <f ca="1">IFERROR(__xludf.DUMMYFUNCTION("""COMPUTED_VALUE"""),"Autoenhance.AI")</f>
        <v>Autoenhance.AI</v>
      </c>
      <c r="B278" s="37" t="str">
        <f ca="1">IFERROR(__xludf.DUMMYFUNCTION("""COMPUTED_VALUE"""),"Medium")</f>
        <v>Medium</v>
      </c>
      <c r="C278" s="39" t="str">
        <f ca="1">IFERROR(__xludf.DUMMYFUNCTION("""COMPUTED_VALUE"""),"autoenhance.ai")</f>
        <v>autoenhance.ai</v>
      </c>
      <c r="D278" s="40" t="str">
        <f ca="1">IFERROR(__xludf.DUMMYFUNCTION("""COMPUTED_VALUE"""),"Autoenhance.AI website uses advanced AI to optimize photos for professionals.")</f>
        <v>Autoenhance.AI website uses advanced AI to optimize photos for professionals.</v>
      </c>
      <c r="E278" s="37"/>
      <c r="F278" s="41" t="str">
        <f ca="1">IFERROR(__xludf.DUMMYFUNCTION("""COMPUTED_VALUE"""),"Generate Art , Generate Design &amp; Presentation , All")</f>
        <v>Generate Art , Generate Design &amp; Presentation , All</v>
      </c>
    </row>
    <row r="279" spans="1:6" ht="50" hidden="1">
      <c r="A279" s="47" t="str">
        <f ca="1">IFERROR(__xludf.DUMMYFUNCTION("""COMPUTED_VALUE"""),"AutoPod")</f>
        <v>AutoPod</v>
      </c>
      <c r="B279" s="37" t="str">
        <f ca="1">IFERROR(__xludf.DUMMYFUNCTION("""COMPUTED_VALUE"""),"Medium")</f>
        <v>Medium</v>
      </c>
      <c r="C279" s="39" t="str">
        <f ca="1">IFERROR(__xludf.DUMMYFUNCTION("""COMPUTED_VALUE"""),"Autopod.fm")</f>
        <v>Autopod.fm</v>
      </c>
      <c r="D279" s="40" t="str">
        <f ca="1">IFERROR(__xludf.DUMMYFUNCTION("""COMPUTED_VALUE"""),"An Adobe Premiere Pro plug-in that acts as a multi-camera editor, creates social media clips, and automatically creates jump cuts")</f>
        <v>An Adobe Premiere Pro plug-in that acts as a multi-camera editor, creates social media clips, and automatically creates jump cuts</v>
      </c>
      <c r="E279" s="37" t="str">
        <f ca="1">IFERROR(__xludf.DUMMYFUNCTION("""COMPUTED_VALUE"""),"🤩🤩🤩")</f>
        <v>🤩🤩🤩</v>
      </c>
      <c r="F279" s="41" t="str">
        <f ca="1">IFERROR(__xludf.DUMMYFUNCTION("""COMPUTED_VALUE"""),"Entertainment &amp; Self Improvement , Generate Design &amp; Presentation , Podcast &amp; Voice , Text-To-Video , All")</f>
        <v>Entertainment &amp; Self Improvement , Generate Design &amp; Presentation , Podcast &amp; Voice , Text-To-Video , All</v>
      </c>
    </row>
    <row r="280" spans="1:6" ht="25" hidden="1">
      <c r="A280" s="47" t="str">
        <f ca="1">IFERROR(__xludf.DUMMYFUNCTION("""COMPUTED_VALUE"""),"Avanzai")</f>
        <v>Avanzai</v>
      </c>
      <c r="B280" s="37" t="str">
        <f ca="1">IFERROR(__xludf.DUMMYFUNCTION("""COMPUTED_VALUE"""),"Low")</f>
        <v>Low</v>
      </c>
      <c r="C280" s="39" t="str">
        <f ca="1">IFERROR(__xludf.DUMMYFUNCTION("""COMPUTED_VALUE"""),"avanz.ai")</f>
        <v>avanz.ai</v>
      </c>
      <c r="D280" s="40" t="str">
        <f ca="1">IFERROR(__xludf.DUMMYFUNCTION("""COMPUTED_VALUE"""),"Financial data analysis at your finger tip.")</f>
        <v>Financial data analysis at your finger tip.</v>
      </c>
      <c r="E280" s="37" t="str">
        <f ca="1">IFERROR(__xludf.DUMMYFUNCTION("""COMPUTED_VALUE"""),"💎💎💎")</f>
        <v>💎💎💎</v>
      </c>
      <c r="F280" s="41" t="str">
        <f ca="1">IFERROR(__xludf.DUMMYFUNCTION("""COMPUTED_VALUE"""),"Legal, Finance, &amp; Data Tools , All")</f>
        <v>Legal, Finance, &amp; Data Tools , All</v>
      </c>
    </row>
    <row r="281" spans="1:6" ht="25" hidden="1">
      <c r="A281" s="48" t="str">
        <f ca="1">IFERROR(__xludf.DUMMYFUNCTION("""COMPUTED_VALUE"""),"Axiom.ai")</f>
        <v>Axiom.ai</v>
      </c>
      <c r="B281" s="37" t="str">
        <f ca="1">IFERROR(__xludf.DUMMYFUNCTION("""COMPUTED_VALUE"""),"Medium")</f>
        <v>Medium</v>
      </c>
      <c r="C281" s="39" t="str">
        <f ca="1">IFERROR(__xludf.DUMMYFUNCTION("""COMPUTED_VALUE"""),"axiom.ai")</f>
        <v>axiom.ai</v>
      </c>
      <c r="D281" s="40" t="str">
        <f ca="1">IFERROR(__xludf.DUMMYFUNCTION("""COMPUTED_VALUE"""),"Powerful tool for your website automation needs")</f>
        <v>Powerful tool for your website automation needs</v>
      </c>
      <c r="E281" s="37" t="str">
        <f ca="1">IFERROR(__xludf.DUMMYFUNCTION("""COMPUTED_VALUE"""),"💎💎")</f>
        <v>💎💎</v>
      </c>
      <c r="F281" s="41" t="str">
        <f ca="1">IFERROR(__xludf.DUMMYFUNCTION("""COMPUTED_VALUE"""),"Automation &amp; RPA , Productivity , Tech Developer &amp; Programming , All")</f>
        <v>Automation &amp; RPA , Productivity , Tech Developer &amp; Programming , All</v>
      </c>
    </row>
    <row r="282" spans="1:6" ht="25" hidden="1">
      <c r="A282" s="47" t="str">
        <f ca="1">IFERROR(__xludf.DUMMYFUNCTION("""COMPUTED_VALUE"""),"Bard")</f>
        <v>Bard</v>
      </c>
      <c r="B282" s="37" t="str">
        <f ca="1">IFERROR(__xludf.DUMMYFUNCTION("""COMPUTED_VALUE"""),"High")</f>
        <v>High</v>
      </c>
      <c r="C282" s="39" t="str">
        <f ca="1">IFERROR(__xludf.DUMMYFUNCTION("""COMPUTED_VALUE"""),"gemini.google.com")</f>
        <v>gemini.google.com</v>
      </c>
      <c r="D282" s="40" t="str">
        <f ca="1">IFERROR(__xludf.DUMMYFUNCTION("""COMPUTED_VALUE"""),"AI experiment by the world's search engine super giant.")</f>
        <v>AI experiment by the world's search engine super giant.</v>
      </c>
      <c r="E282" s="37" t="str">
        <f ca="1">IFERROR(__xludf.DUMMYFUNCTION("""COMPUTED_VALUE"""),"🤩🤩🤩🤩🤩")</f>
        <v>🤩🤩🤩🤩🤩</v>
      </c>
      <c r="F282" s="41" t="str">
        <f ca="1">IFERROR(__xludf.DUMMYFUNCTION("""COMPUTED_VALUE"""),"Chat , Education , Entertainment &amp; Self Improvement , Marketing &amp; Advertising , All")</f>
        <v>Chat , Education , Entertainment &amp; Self Improvement , Marketing &amp; Advertising , All</v>
      </c>
    </row>
    <row r="283" spans="1:6" ht="87.5" hidden="1">
      <c r="A283" s="47" t="str">
        <f ca="1">IFERROR(__xludf.DUMMYFUNCTION("""COMPUTED_VALUE"""),"Beatoven")</f>
        <v>Beatoven</v>
      </c>
      <c r="B283" s="37" t="str">
        <f ca="1">IFERROR(__xludf.DUMMYFUNCTION("""COMPUTED_VALUE"""),"Low")</f>
        <v>Low</v>
      </c>
      <c r="C283" s="39" t="str">
        <f ca="1">IFERROR(__xludf.DUMMYFUNCTION("""COMPUTED_VALUE"""),"beatoven.ai")</f>
        <v>beatoven.ai</v>
      </c>
      <c r="D283" s="40" t="str">
        <f ca="1">IFERROR(__xludf.DUMMYFUNCTION("""COMPUTED_VALUE"""),"Beatoven is a simplified music creation tool that helps you create music for your videos and podcasts. Beatoven utilizes advanced AI music generation techniques to create mood-based music tailored to complement your content.")</f>
        <v>Beatoven is a simplified music creation tool that helps you create music for your videos and podcasts. Beatoven utilizes advanced AI music generation techniques to create mood-based music tailored to complement your content.</v>
      </c>
      <c r="E283" s="37"/>
      <c r="F283" s="41"/>
    </row>
    <row r="284" spans="1:6" ht="62.5" hidden="1">
      <c r="A284" s="47" t="str">
        <f ca="1">IFERROR(__xludf.DUMMYFUNCTION("""COMPUTED_VALUE"""),"Beautiful AI")</f>
        <v>Beautiful AI</v>
      </c>
      <c r="B284" s="37" t="str">
        <f ca="1">IFERROR(__xludf.DUMMYFUNCTION("""COMPUTED_VALUE"""),"Medium")</f>
        <v>Medium</v>
      </c>
      <c r="C284" s="39" t="str">
        <f ca="1">IFERROR(__xludf.DUMMYFUNCTION("""COMPUTED_VALUE"""),"beautiful.ai")</f>
        <v>beautiful.ai</v>
      </c>
      <c r="D284" s="40" t="str">
        <f ca="1">IFERROR(__xludf.DUMMYFUNCTION("""COMPUTED_VALUE"""),"Beautiful.ai is a website that allows users to easily create visually impressive presentations, reports, and proposals without needing any design expertise.")</f>
        <v>Beautiful.ai is a website that allows users to easily create visually impressive presentations, reports, and proposals without needing any design expertise.</v>
      </c>
      <c r="E284" s="37" t="str">
        <f ca="1">IFERROR(__xludf.DUMMYFUNCTION("""COMPUTED_VALUE"""),"🤩🤩🤩")</f>
        <v>🤩🤩🤩</v>
      </c>
      <c r="F284" s="41" t="str">
        <f ca="1">IFERROR(__xludf.DUMMYFUNCTION("""COMPUTED_VALUE"""),"Tech Developer &amp; Programming , All")</f>
        <v>Tech Developer &amp; Programming , All</v>
      </c>
    </row>
    <row r="285" spans="1:6" ht="37.5" hidden="1">
      <c r="A285" s="47" t="str">
        <f ca="1">IFERROR(__xludf.DUMMYFUNCTION("""COMPUTED_VALUE"""),"Blackbox")</f>
        <v>Blackbox</v>
      </c>
      <c r="B285" s="37" t="str">
        <f ca="1">IFERROR(__xludf.DUMMYFUNCTION("""COMPUTED_VALUE"""),"Medium")</f>
        <v>Medium</v>
      </c>
      <c r="C285" s="39" t="str">
        <f ca="1">IFERROR(__xludf.DUMMYFUNCTION("""COMPUTED_VALUE"""),"useblackbox.io")</f>
        <v>useblackbox.io</v>
      </c>
      <c r="D285" s="40" t="str">
        <f ca="1">IFERROR(__xludf.DUMMYFUNCTION("""COMPUTED_VALUE"""),"Blackbox provides a range of coding tools for businesses to improve efficiency.")</f>
        <v>Blackbox provides a range of coding tools for businesses to improve efficiency.</v>
      </c>
      <c r="E285" s="37" t="str">
        <f ca="1">IFERROR(__xludf.DUMMYFUNCTION("""COMPUTED_VALUE"""),"🤩🤩🤩")</f>
        <v>🤩🤩🤩</v>
      </c>
      <c r="F285" s="41" t="str">
        <f ca="1">IFERROR(__xludf.DUMMYFUNCTION("""COMPUTED_VALUE"""),"Tech Developer &amp; Programming , All")</f>
        <v>Tech Developer &amp; Programming , All</v>
      </c>
    </row>
    <row r="286" spans="1:6" ht="75" hidden="1">
      <c r="A286" s="47" t="str">
        <f ca="1">IFERROR(__xludf.DUMMYFUNCTION("""COMPUTED_VALUE"""),"Boomy")</f>
        <v>Boomy</v>
      </c>
      <c r="B286" s="37" t="str">
        <f ca="1">IFERROR(__xludf.DUMMYFUNCTION("""COMPUTED_VALUE"""),"Low")</f>
        <v>Low</v>
      </c>
      <c r="C286" s="39" t="str">
        <f ca="1">IFERROR(__xludf.DUMMYFUNCTION("""COMPUTED_VALUE"""),"boomy.com")</f>
        <v>boomy.com</v>
      </c>
      <c r="D286" s="40" t="str">
        <f ca="1">IFERROR(__xludf.DUMMYFUNCTION("""COMPUTED_VALUE"""),"Boomy is an AI-powered music generator tool that helps individuals to create original music using artificial intelligence. Create original songs in seconds, even if you've never made music before.")</f>
        <v>Boomy is an AI-powered music generator tool that helps individuals to create original music using artificial intelligence. Create original songs in seconds, even if you've never made music before.</v>
      </c>
      <c r="E286" s="37"/>
      <c r="F286" s="41"/>
    </row>
    <row r="287" spans="1:6" ht="37.5" hidden="1">
      <c r="A287" s="47" t="str">
        <f ca="1">IFERROR(__xludf.DUMMYFUNCTION("""COMPUTED_VALUE"""),"Brancher")</f>
        <v>Brancher</v>
      </c>
      <c r="B287" s="37" t="str">
        <f ca="1">IFERROR(__xludf.DUMMYFUNCTION("""COMPUTED_VALUE"""),"Medium")</f>
        <v>Medium</v>
      </c>
      <c r="C287" s="39" t="str">
        <f ca="1">IFERROR(__xludf.DUMMYFUNCTION("""COMPUTED_VALUE"""),"brancher.ai")</f>
        <v>brancher.ai</v>
      </c>
      <c r="D287" s="40" t="str">
        <f ca="1">IFERROR(__xludf.DUMMYFUNCTION("""COMPUTED_VALUE"""),"Brancher is an AI-powered platform that helps companies create applications easily")</f>
        <v>Brancher is an AI-powered platform that helps companies create applications easily</v>
      </c>
      <c r="E287" s="37" t="str">
        <f ca="1">IFERROR(__xludf.DUMMYFUNCTION("""COMPUTED_VALUE"""),"🤩🤩🤩🤩🤩")</f>
        <v>🤩🤩🤩🤩🤩</v>
      </c>
      <c r="F287" s="41" t="str">
        <f ca="1">IFERROR(__xludf.DUMMYFUNCTION("""COMPUTED_VALUE"""),"Generate Design &amp; Presentation , Tech Developer &amp; Programming , All")</f>
        <v>Generate Design &amp; Presentation , Tech Developer &amp; Programming , All</v>
      </c>
    </row>
    <row r="288" spans="1:6" ht="25" hidden="1">
      <c r="A288" s="47" t="str">
        <f ca="1">IFERROR(__xludf.DUMMYFUNCTION("""COMPUTED_VALUE"""),"Canva Magic Write")</f>
        <v>Canva Magic Write</v>
      </c>
      <c r="B288" s="37" t="str">
        <f ca="1">IFERROR(__xludf.DUMMYFUNCTION("""COMPUTED_VALUE"""),"High")</f>
        <v>High</v>
      </c>
      <c r="C288" s="39" t="str">
        <f ca="1">IFERROR(__xludf.DUMMYFUNCTION("""COMPUTED_VALUE"""),"canva.com/magic-write")</f>
        <v>canva.com/magic-write</v>
      </c>
      <c r="D288" s="40" t="str">
        <f ca="1">IFERROR(__xludf.DUMMYFUNCTION("""COMPUTED_VALUE"""),"Canva Magic Write is an AI-powered text editor to help create content fast.")</f>
        <v>Canva Magic Write is an AI-powered text editor to help create content fast.</v>
      </c>
      <c r="E288" s="37" t="str">
        <f ca="1">IFERROR(__xludf.DUMMYFUNCTION("""COMPUTED_VALUE"""),"🤩🤩🤩")</f>
        <v>🤩🤩🤩</v>
      </c>
      <c r="F288" s="41" t="str">
        <f ca="1">IFERROR(__xludf.DUMMYFUNCTION("""COMPUTED_VALUE"""),"Generate Art , Generate Design &amp; Presentation , Copywriting , All")</f>
        <v>Generate Art , Generate Design &amp; Presentation , Copywriting , All</v>
      </c>
    </row>
    <row r="289" spans="1:6" ht="25" hidden="1">
      <c r="A289" s="47" t="str">
        <f ca="1">IFERROR(__xludf.DUMMYFUNCTION("""COMPUTED_VALUE"""),"Cascadeur")</f>
        <v>Cascadeur</v>
      </c>
      <c r="B289" s="37" t="str">
        <f ca="1">IFERROR(__xludf.DUMMYFUNCTION("""COMPUTED_VALUE"""),"Medium")</f>
        <v>Medium</v>
      </c>
      <c r="C289" s="39" t="str">
        <f ca="1">IFERROR(__xludf.DUMMYFUNCTION("""COMPUTED_VALUE"""),"cascadeur.com")</f>
        <v>cascadeur.com</v>
      </c>
      <c r="D289" s="40" t="str">
        <f ca="1">IFERROR(__xludf.DUMMYFUNCTION("""COMPUTED_VALUE"""),"Computer animation software for realistic 3D character motion.")</f>
        <v>Computer animation software for realistic 3D character motion.</v>
      </c>
      <c r="E289" s="37" t="str">
        <f ca="1">IFERROR(__xludf.DUMMYFUNCTION("""COMPUTED_VALUE"""),"🤩🤩🤩")</f>
        <v>🤩🤩🤩</v>
      </c>
      <c r="F289" s="41" t="str">
        <f ca="1">IFERROR(__xludf.DUMMYFUNCTION("""COMPUTED_VALUE"""),"Generate Design &amp; Presentation , Tech Developer &amp; Programming , Text-To-Video , All")</f>
        <v>Generate Design &amp; Presentation , Tech Developer &amp; Programming , Text-To-Video , All</v>
      </c>
    </row>
    <row r="290" spans="1:6" ht="25" hidden="1">
      <c r="A290" s="47" t="str">
        <f ca="1">IFERROR(__xludf.DUMMYFUNCTION("""COMPUTED_VALUE"""),"Certainly")</f>
        <v>Certainly</v>
      </c>
      <c r="B290" s="37" t="str">
        <f ca="1">IFERROR(__xludf.DUMMYFUNCTION("""COMPUTED_VALUE"""),"Low")</f>
        <v>Low</v>
      </c>
      <c r="C290" s="39" t="str">
        <f ca="1">IFERROR(__xludf.DUMMYFUNCTION("""COMPUTED_VALUE"""),"certainly.io")</f>
        <v>certainly.io</v>
      </c>
      <c r="D290" s="40" t="str">
        <f ca="1">IFERROR(__xludf.DUMMYFUNCTION("""COMPUTED_VALUE"""),"Certainly.io creates an AI copy of anyone in your team")</f>
        <v>Certainly.io creates an AI copy of anyone in your team</v>
      </c>
      <c r="E290" s="37" t="str">
        <f ca="1">IFERROR(__xludf.DUMMYFUNCTION("""COMPUTED_VALUE"""),"🤩🤩🤩🤩🤩")</f>
        <v>🤩🤩🤩🤩🤩</v>
      </c>
      <c r="F290" s="41" t="str">
        <f ca="1">IFERROR(__xludf.DUMMYFUNCTION("""COMPUTED_VALUE"""),"Chat , Tech Developer &amp; Programming , Sales , Customer Support , All")</f>
        <v>Chat , Tech Developer &amp; Programming , Sales , Customer Support , All</v>
      </c>
    </row>
    <row r="291" spans="1:6" ht="12.5" hidden="1">
      <c r="A291" s="47" t="str">
        <f ca="1">IFERROR(__xludf.DUMMYFUNCTION("""COMPUTED_VALUE"""),"Chaii")</f>
        <v>Chaii</v>
      </c>
      <c r="B291" s="37" t="str">
        <f ca="1">IFERROR(__xludf.DUMMYFUNCTION("""COMPUTED_VALUE"""),"Low")</f>
        <v>Low</v>
      </c>
      <c r="C291" s="42" t="str">
        <f ca="1">IFERROR(__xludf.DUMMYFUNCTION("""COMPUTED_VALUE"""),"chai-ai.app")</f>
        <v>chai-ai.app</v>
      </c>
      <c r="D291" s="40"/>
      <c r="E291" s="37"/>
      <c r="F291" s="41"/>
    </row>
    <row r="292" spans="1:6" ht="25" hidden="1">
      <c r="A292" s="47" t="str">
        <f ca="1">IFERROR(__xludf.DUMMYFUNCTION("""COMPUTED_VALUE"""),"Character")</f>
        <v>Character</v>
      </c>
      <c r="B292" s="37" t="str">
        <f ca="1">IFERROR(__xludf.DUMMYFUNCTION("""COMPUTED_VALUE"""),"High")</f>
        <v>High</v>
      </c>
      <c r="C292" s="39" t="str">
        <f ca="1">IFERROR(__xludf.DUMMYFUNCTION("""COMPUTED_VALUE"""),"beta.character.ai")</f>
        <v>beta.character.ai</v>
      </c>
      <c r="D292" s="40" t="str">
        <f ca="1">IFERROR(__xludf.DUMMYFUNCTION("""COMPUTED_VALUE"""),"Build converational AI with a fictional persona or based on real people.")</f>
        <v>Build converational AI with a fictional persona or based on real people.</v>
      </c>
      <c r="E292" s="37"/>
      <c r="F292" s="41" t="str">
        <f ca="1">IFERROR(__xludf.DUMMYFUNCTION("""COMPUTED_VALUE"""),"Chat , Entertainment &amp; Self Improvement , All")</f>
        <v>Chat , Entertainment &amp; Self Improvement , All</v>
      </c>
    </row>
    <row r="293" spans="1:6" ht="12.5" hidden="1">
      <c r="A293" s="47" t="str">
        <f ca="1">IFERROR(__xludf.DUMMYFUNCTION("""COMPUTED_VALUE"""),"ChatGPT (OpenAI)")</f>
        <v>ChatGPT (OpenAI)</v>
      </c>
      <c r="B293" s="37" t="str">
        <f ca="1">IFERROR(__xludf.DUMMYFUNCTION("""COMPUTED_VALUE"""),"High")</f>
        <v>High</v>
      </c>
      <c r="C293" s="39" t="str">
        <f ca="1">IFERROR(__xludf.DUMMYFUNCTION("""COMPUTED_VALUE"""),"chat.openai.com")</f>
        <v>chat.openai.com</v>
      </c>
      <c r="D293" s="40" t="str">
        <f ca="1">IFERROR(__xludf.DUMMYFUNCTION("""COMPUTED_VALUE"""),"Conversational and sensational AI.")</f>
        <v>Conversational and sensational AI.</v>
      </c>
      <c r="E293" s="37"/>
      <c r="F293" s="41" t="str">
        <f ca="1">IFERROR(__xludf.DUMMYFUNCTION("""COMPUTED_VALUE"""),"Chat , Entertainment &amp; Self Improvement , AI Detection , Copywriting , All")</f>
        <v>Chat , Entertainment &amp; Self Improvement , AI Detection , Copywriting , All</v>
      </c>
    </row>
    <row r="294" spans="1:6" ht="50" hidden="1">
      <c r="A294" s="47" t="str">
        <f ca="1">IFERROR(__xludf.DUMMYFUNCTION("""COMPUTED_VALUE"""),"ChatGPT for Google")</f>
        <v>ChatGPT for Google</v>
      </c>
      <c r="B294" s="37" t="str">
        <f ca="1">IFERROR(__xludf.DUMMYFUNCTION("""COMPUTED_VALUE"""),"Medium")</f>
        <v>Medium</v>
      </c>
      <c r="C294" s="39" t="str">
        <f ca="1">IFERROR(__xludf.DUMMYFUNCTION("""COMPUTED_VALUE"""),"chatgpt4google.com")</f>
        <v>chatgpt4google.com</v>
      </c>
      <c r="D294" s="40" t="str">
        <f ca="1">IFERROR(__xludf.DUMMYFUNCTION("""COMPUTED_VALUE"""),"ChatGPT4Google is a google extension and an AI-based conversation toolkit for Google products.")</f>
        <v>ChatGPT4Google is a google extension and an AI-based conversation toolkit for Google products.</v>
      </c>
      <c r="E294" s="37" t="str">
        <f ca="1">IFERROR(__xludf.DUMMYFUNCTION("""COMPUTED_VALUE"""),"🤩🤩🤩")</f>
        <v>🤩🤩🤩</v>
      </c>
      <c r="F294" s="41" t="str">
        <f ca="1">IFERROR(__xludf.DUMMYFUNCTION("""COMPUTED_VALUE"""),"Chat , Tech Developer &amp; Programming , All")</f>
        <v>Chat , Tech Developer &amp; Programming , All</v>
      </c>
    </row>
    <row r="295" spans="1:6" ht="62.5" hidden="1">
      <c r="A295" s="47" t="str">
        <f ca="1">IFERROR(__xludf.DUMMYFUNCTION("""COMPUTED_VALUE"""),"ChatGPT Writer")</f>
        <v>ChatGPT Writer</v>
      </c>
      <c r="B295" s="37" t="str">
        <f ca="1">IFERROR(__xludf.DUMMYFUNCTION("""COMPUTED_VALUE"""),"Medium")</f>
        <v>Medium</v>
      </c>
      <c r="C295" s="39" t="str">
        <f ca="1">IFERROR(__xludf.DUMMYFUNCTION("""COMPUTED_VALUE"""),"chatgptwriter.ai")</f>
        <v>chatgptwriter.ai</v>
      </c>
      <c r="D295" s="40" t="str">
        <f ca="1">IFERROR(__xludf.DUMMYFUNCTION("""COMPUTED_VALUE"""),"Obtain personalized writing advice, recommendations, and evaluations through its advanced chatbot system that can be easilly installed using google extension")</f>
        <v>Obtain personalized writing advice, recommendations, and evaluations through its advanced chatbot system that can be easilly installed using google extension</v>
      </c>
      <c r="E295" s="37" t="str">
        <f ca="1">IFERROR(__xludf.DUMMYFUNCTION("""COMPUTED_VALUE"""),"🤩🤩🤩🤩🤩")</f>
        <v>🤩🤩🤩🤩🤩</v>
      </c>
      <c r="F295" s="41" t="str">
        <f ca="1">IFERROR(__xludf.DUMMYFUNCTION("""COMPUTED_VALUE"""),"Chat , Marketing &amp; Advertising , Tech Developer &amp; Programming , Copywriting , All")</f>
        <v>Chat , Marketing &amp; Advertising , Tech Developer &amp; Programming , Copywriting , All</v>
      </c>
    </row>
    <row r="296" spans="1:6" ht="37.5" hidden="1">
      <c r="A296" s="47" t="str">
        <f ca="1">IFERROR(__xludf.DUMMYFUNCTION("""COMPUTED_VALUE"""),"CheckerAI")</f>
        <v>CheckerAI</v>
      </c>
      <c r="B296" s="37" t="str">
        <f ca="1">IFERROR(__xludf.DUMMYFUNCTION("""COMPUTED_VALUE"""),"Low")</f>
        <v>Low</v>
      </c>
      <c r="C296" s="39" t="str">
        <f ca="1">IFERROR(__xludf.DUMMYFUNCTION("""COMPUTED_VALUE"""),"demo.thecheckerai.com")</f>
        <v>demo.thecheckerai.com</v>
      </c>
      <c r="D296" s="40" t="str">
        <f ca="1">IFERROR(__xludf.DUMMYFUNCTION("""COMPUTED_VALUE"""),"CheckerAI is a comprehensive anti-cheating solution for possible plagiarism")</f>
        <v>CheckerAI is a comprehensive anti-cheating solution for possible plagiarism</v>
      </c>
      <c r="E296" s="37" t="str">
        <f ca="1">IFERROR(__xludf.DUMMYFUNCTION("""COMPUTED_VALUE"""),"🤩🤩🤩🤩🤩")</f>
        <v>🤩🤩🤩🤩🤩</v>
      </c>
      <c r="F296" s="41" t="str">
        <f ca="1">IFERROR(__xludf.DUMMYFUNCTION("""COMPUTED_VALUE"""),"Education , AI Detection , All")</f>
        <v>Education , AI Detection , All</v>
      </c>
    </row>
    <row r="297" spans="1:6" ht="75" hidden="1">
      <c r="A297" s="48" t="str">
        <f ca="1">IFERROR(__xludf.DUMMYFUNCTION("""COMPUTED_VALUE"""),"Chorus.io")</f>
        <v>Chorus.io</v>
      </c>
      <c r="B297" s="37" t="str">
        <f ca="1">IFERROR(__xludf.DUMMYFUNCTION("""COMPUTED_VALUE"""),"Low")</f>
        <v>Low</v>
      </c>
      <c r="C297" s="39" t="str">
        <f ca="1">IFERROR(__xludf.DUMMYFUNCTION("""COMPUTED_VALUE"""),"zoominfo.com/products/chorus?ch_source=chorus")</f>
        <v>zoominfo.com/products/chorus?ch_source=chorus</v>
      </c>
      <c r="D297" s="40" t="str">
        <f ca="1">IFERROR(__xludf.DUMMYFUNCTION("""COMPUTED_VALUE"""),"An AI-powered Conversation Intelligence platform that captures &amp; analyzes all your customer engagements across phone calls, video meetings, and email so your team hits their number.")</f>
        <v>An AI-powered Conversation Intelligence platform that captures &amp; analyzes all your customer engagements across phone calls, video meetings, and email so your team hits their number.</v>
      </c>
      <c r="E297" s="37" t="str">
        <f ca="1">IFERROR(__xludf.DUMMYFUNCTION("""COMPUTED_VALUE"""),"🤩🤩🤩🤩🤩")</f>
        <v>🤩🤩🤩🤩🤩</v>
      </c>
      <c r="F297" s="41" t="str">
        <f ca="1">IFERROR(__xludf.DUMMYFUNCTION("""COMPUTED_VALUE"""),"Removed")</f>
        <v>Removed</v>
      </c>
    </row>
    <row r="298" spans="1:6" ht="37.5" hidden="1">
      <c r="A298" s="47" t="str">
        <f ca="1">IFERROR(__xludf.DUMMYFUNCTION("""COMPUTED_VALUE"""),"Cleanvoice AI")</f>
        <v>Cleanvoice AI</v>
      </c>
      <c r="B298" s="37" t="str">
        <f ca="1">IFERROR(__xludf.DUMMYFUNCTION("""COMPUTED_VALUE"""),"Medium")</f>
        <v>Medium</v>
      </c>
      <c r="C298" s="39" t="str">
        <f ca="1">IFERROR(__xludf.DUMMYFUNCTION("""COMPUTED_VALUE"""),"cleanvoice.ai")</f>
        <v>cleanvoice.ai</v>
      </c>
      <c r="D298" s="40" t="str">
        <f ca="1">IFERROR(__xludf.DUMMYFUNCTION("""COMPUTED_VALUE"""),"AI voice assistant platform that helps reduce podcast noise by removing filler words")</f>
        <v>AI voice assistant platform that helps reduce podcast noise by removing filler words</v>
      </c>
      <c r="E298" s="37" t="str">
        <f ca="1">IFERROR(__xludf.DUMMYFUNCTION("""COMPUTED_VALUE"""),"🤩🤩🤩")</f>
        <v>🤩🤩🤩</v>
      </c>
      <c r="F298" s="41" t="str">
        <f ca="1">IFERROR(__xludf.DUMMYFUNCTION("""COMPUTED_VALUE"""),"Generate Design &amp; Presentation , Podcast &amp; Voice , All")</f>
        <v>Generate Design &amp; Presentation , Podcast &amp; Voice , All</v>
      </c>
    </row>
    <row r="299" spans="1:6" ht="25" hidden="1">
      <c r="A299" s="48" t="str">
        <f ca="1">IFERROR(__xludf.DUMMYFUNCTION("""COMPUTED_VALUE"""),"Codenull.ai")</f>
        <v>Codenull.ai</v>
      </c>
      <c r="B299" s="37" t="str">
        <f ca="1">IFERROR(__xludf.DUMMYFUNCTION("""COMPUTED_VALUE"""),"Low")</f>
        <v>Low</v>
      </c>
      <c r="C299" s="39" t="str">
        <f ca="1">IFERROR(__xludf.DUMMYFUNCTION("""COMPUTED_VALUE"""),"codenull.ai")</f>
        <v>codenull.ai</v>
      </c>
      <c r="D299" s="40" t="str">
        <f ca="1">IFERROR(__xludf.DUMMYFUNCTION("""COMPUTED_VALUE"""),"AI-driven software to optimize digital workflows with no coding")</f>
        <v>AI-driven software to optimize digital workflows with no coding</v>
      </c>
      <c r="E299" s="37" t="str">
        <f ca="1">IFERROR(__xludf.DUMMYFUNCTION("""COMPUTED_VALUE"""),"🤩")</f>
        <v>🤩</v>
      </c>
      <c r="F299" s="41" t="str">
        <f ca="1">IFERROR(__xludf.DUMMYFUNCTION("""COMPUTED_VALUE"""),"Legal, Finance, &amp; Data Tools , Tech Developer &amp; Programming , All")</f>
        <v>Legal, Finance, &amp; Data Tools , Tech Developer &amp; Programming , All</v>
      </c>
    </row>
    <row r="300" spans="1:6" ht="50" hidden="1">
      <c r="A300" s="48" t="str">
        <f ca="1">IFERROR(__xludf.DUMMYFUNCTION("""COMPUTED_VALUE"""),"Compose.ai")</f>
        <v>Compose.ai</v>
      </c>
      <c r="B300" s="37" t="str">
        <f ca="1">IFERROR(__xludf.DUMMYFUNCTION("""COMPUTED_VALUE"""),"Medium")</f>
        <v>Medium</v>
      </c>
      <c r="C300" s="39" t="str">
        <f ca="1">IFERROR(__xludf.DUMMYFUNCTION("""COMPUTED_VALUE"""),"compose.ai")</f>
        <v>compose.ai</v>
      </c>
      <c r="D300" s="40" t="str">
        <f ca="1">IFERROR(__xludf.DUMMYFUNCTION("""COMPUTED_VALUE"""),"Compose AI is a Chrome extension that cuts your writing time by 40% with AI-powered autocompletion &amp; text generation.")</f>
        <v>Compose AI is a Chrome extension that cuts your writing time by 40% with AI-powered autocompletion &amp; text generation.</v>
      </c>
      <c r="E300" s="37" t="str">
        <f ca="1">IFERROR(__xludf.DUMMYFUNCTION("""COMPUTED_VALUE"""),"🤩🤩🤩")</f>
        <v>🤩🤩🤩</v>
      </c>
      <c r="F300" s="41" t="str">
        <f ca="1">IFERROR(__xludf.DUMMYFUNCTION("""COMPUTED_VALUE"""),"Automation &amp; RPA , Tech Developer &amp; Programming , All")</f>
        <v>Automation &amp; RPA , Tech Developer &amp; Programming , All</v>
      </c>
    </row>
    <row r="301" spans="1:6" ht="37.5" hidden="1">
      <c r="A301" s="47" t="str">
        <f ca="1">IFERROR(__xludf.DUMMYFUNCTION("""COMPUTED_VALUE"""),"Context")</f>
        <v>Context</v>
      </c>
      <c r="B301" s="37" t="str">
        <f ca="1">IFERROR(__xludf.DUMMYFUNCTION("""COMPUTED_VALUE"""),"Low")</f>
        <v>Low</v>
      </c>
      <c r="C301" s="39" t="str">
        <f ca="1">IFERROR(__xludf.DUMMYFUNCTION("""COMPUTED_VALUE"""),"usecontext.io")</f>
        <v>usecontext.io</v>
      </c>
      <c r="D301" s="40" t="str">
        <f ca="1">IFERROR(__xludf.DUMMYFUNCTION("""COMPUTED_VALUE"""),"Context provides AI-driven insights based from your favorite content creator.")</f>
        <v>Context provides AI-driven insights based from your favorite content creator.</v>
      </c>
      <c r="E301" s="37" t="str">
        <f ca="1">IFERROR(__xludf.DUMMYFUNCTION("""COMPUTED_VALUE"""),"🤩🤩🤩")</f>
        <v>🤩🤩🤩</v>
      </c>
      <c r="F301" s="41" t="str">
        <f ca="1">IFERROR(__xludf.DUMMYFUNCTION("""COMPUTED_VALUE"""),"Chat , Entertainment &amp; Self Improvement , All")</f>
        <v>Chat , Entertainment &amp; Self Improvement , All</v>
      </c>
    </row>
    <row r="302" spans="1:6" ht="37.5" hidden="1">
      <c r="A302" s="47" t="str">
        <f ca="1">IFERROR(__xludf.DUMMYFUNCTION("""COMPUTED_VALUE"""),"Continator")</f>
        <v>Continator</v>
      </c>
      <c r="B302" s="37" t="str">
        <f ca="1">IFERROR(__xludf.DUMMYFUNCTION("""COMPUTED_VALUE"""),"High")</f>
        <v>High</v>
      </c>
      <c r="C302" s="39" t="str">
        <f ca="1">IFERROR(__xludf.DUMMYFUNCTION("""COMPUTED_VALUE"""),"figma.com/community/plugin/1184099018479632867/Contentinator")</f>
        <v>figma.com/community/plugin/1184099018479632867/Contentinator</v>
      </c>
      <c r="D302" s="40" t="str">
        <f ca="1">IFERROR(__xludf.DUMMYFUNCTION("""COMPUTED_VALUE"""),"Automated text-filling tool allowing efficient content creation in Figma")</f>
        <v>Automated text-filling tool allowing efficient content creation in Figma</v>
      </c>
      <c r="E302" s="37" t="str">
        <f ca="1">IFERROR(__xludf.DUMMYFUNCTION("""COMPUTED_VALUE"""),"🤩🤩🤩")</f>
        <v>🤩🤩🤩</v>
      </c>
      <c r="F302" s="41" t="str">
        <f ca="1">IFERROR(__xludf.DUMMYFUNCTION("""COMPUTED_VALUE"""),"Generate Art , Generate Design &amp; Presentation , Copywriting , All")</f>
        <v>Generate Art , Generate Design &amp; Presentation , Copywriting , All</v>
      </c>
    </row>
    <row r="303" spans="1:6" ht="50" hidden="1">
      <c r="A303" s="47" t="str">
        <f ca="1">IFERROR(__xludf.DUMMYFUNCTION("""COMPUTED_VALUE"""),"Copy")</f>
        <v>Copy</v>
      </c>
      <c r="B303" s="37" t="str">
        <f ca="1">IFERROR(__xludf.DUMMYFUNCTION("""COMPUTED_VALUE"""),"Medium")</f>
        <v>Medium</v>
      </c>
      <c r="C303" s="39" t="str">
        <f ca="1">IFERROR(__xludf.DUMMYFUNCTION("""COMPUTED_VALUE"""),"copy.ai")</f>
        <v>copy.ai</v>
      </c>
      <c r="D303" s="40" t="str">
        <f ca="1">IFERROR(__xludf.DUMMYFUNCTION("""COMPUTED_VALUE"""),"Copy AI is an AI-powered copywriter that generates high quality ad copy and all kinds of marketing content for your business.")</f>
        <v>Copy AI is an AI-powered copywriter that generates high quality ad copy and all kinds of marketing content for your business.</v>
      </c>
      <c r="E303" s="37"/>
      <c r="F303" s="41"/>
    </row>
    <row r="304" spans="1:6" ht="25" hidden="1">
      <c r="A304" s="48" t="str">
        <f ca="1">IFERROR(__xludf.DUMMYFUNCTION("""COMPUTED_VALUE"""),"Copy.AI")</f>
        <v>Copy.AI</v>
      </c>
      <c r="B304" s="37" t="str">
        <f ca="1">IFERROR(__xludf.DUMMYFUNCTION("""COMPUTED_VALUE"""),"Medium")</f>
        <v>Medium</v>
      </c>
      <c r="C304" s="39" t="str">
        <f ca="1">IFERROR(__xludf.DUMMYFUNCTION("""COMPUTED_VALUE"""),"copy.ai")</f>
        <v>copy.ai</v>
      </c>
      <c r="D304" s="40" t="str">
        <f ca="1">IFERROR(__xludf.DUMMYFUNCTION("""COMPUTED_VALUE"""),"Copy.AI is an AI-driven content generation platform for businesses.")</f>
        <v>Copy.AI is an AI-driven content generation platform for businesses.</v>
      </c>
      <c r="E304" s="37"/>
      <c r="F304" s="41" t="str">
        <f ca="1">IFERROR(__xludf.DUMMYFUNCTION("""COMPUTED_VALUE"""),"Marketing &amp; Advertising , SEO &amp; Social Media , Copywriting , All")</f>
        <v>Marketing &amp; Advertising , SEO &amp; Social Media , Copywriting , All</v>
      </c>
    </row>
    <row r="305" spans="1:6" ht="12.5" hidden="1">
      <c r="A305" s="47" t="str">
        <f ca="1">IFERROR(__xludf.DUMMYFUNCTION("""COMPUTED_VALUE"""),"CopySmith")</f>
        <v>CopySmith</v>
      </c>
      <c r="B305" s="37" t="str">
        <f ca="1">IFERROR(__xludf.DUMMYFUNCTION("""COMPUTED_VALUE"""),"Low")</f>
        <v>Low</v>
      </c>
      <c r="C305" s="39" t="str">
        <f ca="1">IFERROR(__xludf.DUMMYFUNCTION("""COMPUTED_VALUE"""),"copysmith.ai")</f>
        <v>copysmith.ai</v>
      </c>
      <c r="D305" s="40" t="str">
        <f ca="1">IFERROR(__xludf.DUMMYFUNCTION("""COMPUTED_VALUE"""),"Copywriter for product description")</f>
        <v>Copywriter for product description</v>
      </c>
      <c r="E305" s="37" t="str">
        <f ca="1">IFERROR(__xludf.DUMMYFUNCTION("""COMPUTED_VALUE"""),"💎💎💎")</f>
        <v>💎💎💎</v>
      </c>
      <c r="F305" s="41" t="str">
        <f ca="1">IFERROR(__xludf.DUMMYFUNCTION("""COMPUTED_VALUE"""),"Marketing &amp; Advertising , Productivity , Sales , Copywriting , All")</f>
        <v>Marketing &amp; Advertising , Productivity , Sales , Copywriting , All</v>
      </c>
    </row>
    <row r="306" spans="1:6" ht="25" hidden="1">
      <c r="A306" s="47" t="str">
        <f ca="1">IFERROR(__xludf.DUMMYFUNCTION("""COMPUTED_VALUE"""),"Coqui")</f>
        <v>Coqui</v>
      </c>
      <c r="B306" s="37" t="str">
        <f ca="1">IFERROR(__xludf.DUMMYFUNCTION("""COMPUTED_VALUE"""),"Medium")</f>
        <v>Medium</v>
      </c>
      <c r="C306" s="39" t="str">
        <f ca="1">IFERROR(__xludf.DUMMYFUNCTION("""COMPUTED_VALUE"""),"coqui.ai")</f>
        <v>coqui.ai</v>
      </c>
      <c r="D306" s="40" t="str">
        <f ca="1">IFERROR(__xludf.DUMMYFUNCTION("""COMPUTED_VALUE"""),"Text-to-speech tool with human like emotion")</f>
        <v>Text-to-speech tool with human like emotion</v>
      </c>
      <c r="E306" s="37" t="str">
        <f ca="1">IFERROR(__xludf.DUMMYFUNCTION("""COMPUTED_VALUE"""),"🤩🤩🤩")</f>
        <v>🤩🤩🤩</v>
      </c>
      <c r="F306" s="41" t="str">
        <f ca="1">IFERROR(__xludf.DUMMYFUNCTION("""COMPUTED_VALUE"""),"Podcast &amp; Voice , Text-To-Speech &amp; Voice Modulation , All")</f>
        <v>Podcast &amp; Voice , Text-To-Speech &amp; Voice Modulation , All</v>
      </c>
    </row>
    <row r="307" spans="1:6" ht="25" hidden="1">
      <c r="A307" s="47" t="str">
        <f ca="1">IFERROR(__xludf.DUMMYFUNCTION("""COMPUTED_VALUE"""),"Correcto")</f>
        <v>Correcto</v>
      </c>
      <c r="B307" s="37" t="str">
        <f ca="1">IFERROR(__xludf.DUMMYFUNCTION("""COMPUTED_VALUE"""),"Low")</f>
        <v>Low</v>
      </c>
      <c r="C307" s="39" t="str">
        <f ca="1">IFERROR(__xludf.DUMMYFUNCTION("""COMPUTED_VALUE"""),"correcto.es")</f>
        <v>correcto.es</v>
      </c>
      <c r="D307" s="40" t="str">
        <f ca="1">IFERROR(__xludf.DUMMYFUNCTION("""COMPUTED_VALUE"""),"Correcto.es offers content creation in spanish")</f>
        <v>Correcto.es offers content creation in spanish</v>
      </c>
      <c r="E307" s="37" t="str">
        <f ca="1">IFERROR(__xludf.DUMMYFUNCTION("""COMPUTED_VALUE"""),"🤩🤩🤩🤩🤩")</f>
        <v>🤩🤩🤩🤩🤩</v>
      </c>
      <c r="F307" s="41" t="str">
        <f ca="1">IFERROR(__xludf.DUMMYFUNCTION("""COMPUTED_VALUE"""),"Copywriting , All")</f>
        <v>Copywriting , All</v>
      </c>
    </row>
    <row r="308" spans="1:6" ht="37.5" hidden="1">
      <c r="A308" s="47" t="str">
        <f ca="1">IFERROR(__xludf.DUMMYFUNCTION("""COMPUTED_VALUE"""),"Craiyon")</f>
        <v>Craiyon</v>
      </c>
      <c r="B308" s="37" t="str">
        <f ca="1">IFERROR(__xludf.DUMMYFUNCTION("""COMPUTED_VALUE"""),"Low")</f>
        <v>Low</v>
      </c>
      <c r="C308" s="39" t="str">
        <f ca="1">IFERROR(__xludf.DUMMYFUNCTION("""COMPUTED_VALUE"""),"craiyon.com")</f>
        <v>craiyon.com</v>
      </c>
      <c r="D308" s="40" t="str">
        <f ca="1">IFERROR(__xludf.DUMMYFUNCTION("""COMPUTED_VALUE"""),"Craiyon is a free AI-powered image generating tool that paints a new generation for the AI art.")</f>
        <v>Craiyon is a free AI-powered image generating tool that paints a new generation for the AI art.</v>
      </c>
      <c r="E308" s="37"/>
      <c r="F308" s="41"/>
    </row>
    <row r="309" spans="1:6" ht="25" hidden="1">
      <c r="A309" s="47" t="str">
        <f ca="1">IFERROR(__xludf.DUMMYFUNCTION("""COMPUTED_VALUE"""),"Cresta")</f>
        <v>Cresta</v>
      </c>
      <c r="B309" s="37" t="str">
        <f ca="1">IFERROR(__xludf.DUMMYFUNCTION("""COMPUTED_VALUE"""),"Low")</f>
        <v>Low</v>
      </c>
      <c r="C309" s="39" t="str">
        <f ca="1">IFERROR(__xludf.DUMMYFUNCTION("""COMPUTED_VALUE"""),"cresta.com")</f>
        <v>cresta.com</v>
      </c>
      <c r="D309" s="40" t="str">
        <f ca="1">IFERROR(__xludf.DUMMYFUNCTION("""COMPUTED_VALUE"""),"Support your lead generation with this AI for an ultimate sales closing")</f>
        <v>Support your lead generation with this AI for an ultimate sales closing</v>
      </c>
      <c r="E309" s="37" t="str">
        <f ca="1">IFERROR(__xludf.DUMMYFUNCTION("""COMPUTED_VALUE"""),"🤩")</f>
        <v>🤩</v>
      </c>
      <c r="F309" s="41" t="str">
        <f ca="1">IFERROR(__xludf.DUMMYFUNCTION("""COMPUTED_VALUE"""),"Tech Developer &amp; Programming , Sales , All")</f>
        <v>Tech Developer &amp; Programming , Sales , All</v>
      </c>
    </row>
    <row r="310" spans="1:6" ht="25" hidden="1">
      <c r="A310" s="47" t="str">
        <f ca="1">IFERROR(__xludf.DUMMYFUNCTION("""COMPUTED_VALUE"""),"CustomGPT")</f>
        <v>CustomGPT</v>
      </c>
      <c r="B310" s="37" t="str">
        <f ca="1">IFERROR(__xludf.DUMMYFUNCTION("""COMPUTED_VALUE"""),"Medium")</f>
        <v>Medium</v>
      </c>
      <c r="C310" s="39" t="str">
        <f ca="1">IFERROR(__xludf.DUMMYFUNCTION("""COMPUTED_VALUE"""),"customgpt.ai")</f>
        <v>customgpt.ai</v>
      </c>
      <c r="D310" s="40" t="str">
        <f ca="1">IFERROR(__xludf.DUMMYFUNCTION("""COMPUTED_VALUE"""),"Award-winning automated platform for natural language generation.")</f>
        <v>Award-winning automated platform for natural language generation.</v>
      </c>
      <c r="E310" s="37" t="str">
        <f ca="1">IFERROR(__xludf.DUMMYFUNCTION("""COMPUTED_VALUE"""),"🤩🤩🤩")</f>
        <v>🤩🤩🤩</v>
      </c>
      <c r="F310" s="41" t="str">
        <f ca="1">IFERROR(__xludf.DUMMYFUNCTION("""COMPUTED_VALUE"""),"Chat , Tech Developer &amp; Programming , All")</f>
        <v>Chat , Tech Developer &amp; Programming , All</v>
      </c>
    </row>
    <row r="311" spans="1:6" ht="50" hidden="1">
      <c r="A311" s="47" t="str">
        <f ca="1">IFERROR(__xludf.DUMMYFUNCTION("""COMPUTED_VALUE"""),"Dall-E2")</f>
        <v>Dall-E2</v>
      </c>
      <c r="B311" s="37" t="str">
        <f ca="1">IFERROR(__xludf.DUMMYFUNCTION("""COMPUTED_VALUE"""),"High")</f>
        <v>High</v>
      </c>
      <c r="C311" s="39" t="str">
        <f ca="1">IFERROR(__xludf.DUMMYFUNCTION("""COMPUTED_VALUE"""),"labs.openai.com")</f>
        <v>labs.openai.com</v>
      </c>
      <c r="D311" s="40" t="str">
        <f ca="1">IFERROR(__xludf.DUMMYFUNCTION("""COMPUTED_VALUE"""),"Latest advancements in artificial intelligence technology and transforming the way we perceive image generation.")</f>
        <v>Latest advancements in artificial intelligence technology and transforming the way we perceive image generation.</v>
      </c>
      <c r="E311" s="37"/>
      <c r="F311" s="41" t="str">
        <f ca="1">IFERROR(__xludf.DUMMYFUNCTION("""COMPUTED_VALUE"""),"Generate Art , Generate Design &amp; Presentation , Tech Developer &amp; Programming , All")</f>
        <v>Generate Art , Generate Design &amp; Presentation , Tech Developer &amp; Programming , All</v>
      </c>
    </row>
    <row r="312" spans="1:6" ht="25" hidden="1">
      <c r="A312" s="47" t="str">
        <f ca="1">IFERROR(__xludf.DUMMYFUNCTION("""COMPUTED_VALUE"""),"Ddevi")</f>
        <v>Ddevi</v>
      </c>
      <c r="B312" s="37" t="str">
        <f ca="1">IFERROR(__xludf.DUMMYFUNCTION("""COMPUTED_VALUE"""),"Medium")</f>
        <v>Medium</v>
      </c>
      <c r="C312" s="39" t="str">
        <f ca="1">IFERROR(__xludf.DUMMYFUNCTION("""COMPUTED_VALUE"""),"ddevi.com")</f>
        <v>ddevi.com</v>
      </c>
      <c r="D312" s="40" t="str">
        <f ca="1">IFERROR(__xludf.DUMMYFUNCTION("""COMPUTED_VALUE"""),"Automate lead monitoring, outreach, content and scheduling")</f>
        <v>Automate lead monitoring, outreach, content and scheduling</v>
      </c>
      <c r="E312" s="37" t="str">
        <f ca="1">IFERROR(__xludf.DUMMYFUNCTION("""COMPUTED_VALUE"""),"🤩🤩🤩🤩🤩")</f>
        <v>🤩🤩🤩🤩🤩</v>
      </c>
      <c r="F312" s="41" t="str">
        <f ca="1">IFERROR(__xludf.DUMMYFUNCTION("""COMPUTED_VALUE"""),"Generate Design &amp; Presentation , Sales , SEO &amp; Social Media , All")</f>
        <v>Generate Design &amp; Presentation , Sales , SEO &amp; Social Media , All</v>
      </c>
    </row>
    <row r="313" spans="1:6" ht="37.5" hidden="1">
      <c r="A313" s="47" t="str">
        <f ca="1">IFERROR(__xludf.DUMMYFUNCTION("""COMPUTED_VALUE"""),"Deciphr AI")</f>
        <v>Deciphr AI</v>
      </c>
      <c r="B313" s="37" t="str">
        <f ca="1">IFERROR(__xludf.DUMMYFUNCTION("""COMPUTED_VALUE"""),"Low")</f>
        <v>Low</v>
      </c>
      <c r="C313" s="39" t="str">
        <f ca="1">IFERROR(__xludf.DUMMYFUNCTION("""COMPUTED_VALUE"""),"deciphr.ai")</f>
        <v>deciphr.ai</v>
      </c>
      <c r="D313" s="40" t="str">
        <f ca="1">IFERROR(__xludf.DUMMYFUNCTION("""COMPUTED_VALUE"""),"Deciphr AI is an AI-driven platform that provides natural language understanding of videos and podcasts")</f>
        <v>Deciphr AI is an AI-driven platform that provides natural language understanding of videos and podcasts</v>
      </c>
      <c r="E313" s="37" t="str">
        <f ca="1">IFERROR(__xludf.DUMMYFUNCTION("""COMPUTED_VALUE"""),"🤩🤩🤩🤩🤩")</f>
        <v>🤩🤩🤩🤩🤩</v>
      </c>
      <c r="F313" s="41" t="str">
        <f ca="1">IFERROR(__xludf.DUMMYFUNCTION("""COMPUTED_VALUE"""),"Generate Design &amp; Presentation , Podcast &amp; Voice , All")</f>
        <v>Generate Design &amp; Presentation , Podcast &amp; Voice , All</v>
      </c>
    </row>
    <row r="314" spans="1:6" ht="37.5" hidden="1">
      <c r="A314" s="47" t="str">
        <f ca="1">IFERROR(__xludf.DUMMYFUNCTION("""COMPUTED_VALUE"""),"Deep AI Text-to-Image")</f>
        <v>Deep AI Text-to-Image</v>
      </c>
      <c r="B314" s="37" t="str">
        <f ca="1">IFERROR(__xludf.DUMMYFUNCTION("""COMPUTED_VALUE"""),"High")</f>
        <v>High</v>
      </c>
      <c r="C314" s="39" t="str">
        <f ca="1">IFERROR(__xludf.DUMMYFUNCTION("""COMPUTED_VALUE"""),"deepai.org")</f>
        <v>deepai.org</v>
      </c>
      <c r="D314" s="40" t="str">
        <f ca="1">IFERROR(__xludf.DUMMYFUNCTION("""COMPUTED_VALUE"""),"DeepAI Text-to-Image is an API that generates images based on text input using AI.")</f>
        <v>DeepAI Text-to-Image is an API that generates images based on text input using AI.</v>
      </c>
      <c r="E314" s="37" t="str">
        <f ca="1">IFERROR(__xludf.DUMMYFUNCTION("""COMPUTED_VALUE"""),"💎💎💎💎")</f>
        <v>💎💎💎💎</v>
      </c>
      <c r="F314" s="41" t="str">
        <f ca="1">IFERROR(__xludf.DUMMYFUNCTION("""COMPUTED_VALUE"""),"Generate Art , All")</f>
        <v>Generate Art , All</v>
      </c>
    </row>
    <row r="315" spans="1:6" ht="50" hidden="1">
      <c r="A315" s="47" t="str">
        <f ca="1">IFERROR(__xludf.DUMMYFUNCTION("""COMPUTED_VALUE"""),"Deep Dream Generator")</f>
        <v>Deep Dream Generator</v>
      </c>
      <c r="B315" s="37" t="str">
        <f ca="1">IFERROR(__xludf.DUMMYFUNCTION("""COMPUTED_VALUE"""),"Medium")</f>
        <v>Medium</v>
      </c>
      <c r="C315" s="39" t="str">
        <f ca="1">IFERROR(__xludf.DUMMYFUNCTION("""COMPUTED_VALUE"""),"deepdreamgenerator.com")</f>
        <v>deepdreamgenerator.com</v>
      </c>
      <c r="D315" s="40" t="str">
        <f ca="1">IFERROR(__xludf.DUMMYFUNCTION("""COMPUTED_VALUE"""),"Deep Dream Generator is an artificial intelligence-based platform that creates surreal, dream-like images from your photos.")</f>
        <v>Deep Dream Generator is an artificial intelligence-based platform that creates surreal, dream-like images from your photos.</v>
      </c>
      <c r="E315" s="37" t="str">
        <f ca="1">IFERROR(__xludf.DUMMYFUNCTION("""COMPUTED_VALUE"""),"🤩🤩🤩")</f>
        <v>🤩🤩🤩</v>
      </c>
      <c r="F315" s="41" t="str">
        <f ca="1">IFERROR(__xludf.DUMMYFUNCTION("""COMPUTED_VALUE"""),"Generate Art , All")</f>
        <v>Generate Art , All</v>
      </c>
    </row>
    <row r="316" spans="1:6" ht="62.5" hidden="1">
      <c r="A316" s="47" t="str">
        <f ca="1">IFERROR(__xludf.DUMMYFUNCTION("""COMPUTED_VALUE"""),"Deepai")</f>
        <v>Deepai</v>
      </c>
      <c r="B316" s="37" t="str">
        <f ca="1">IFERROR(__xludf.DUMMYFUNCTION("""COMPUTED_VALUE"""),"High")</f>
        <v>High</v>
      </c>
      <c r="C316" s="39" t="str">
        <f ca="1">IFERROR(__xludf.DUMMYFUNCTION("""COMPUTED_VALUE"""),"deepai.org")</f>
        <v>deepai.org</v>
      </c>
      <c r="D316" s="40" t="str">
        <f ca="1">IFERROR(__xludf.DUMMYFUNCTION("""COMPUTED_VALUE"""),"DeepAI is a platform of articially intelligent tools for naturally creative humans. DeepAI offers a suite of tools that use AI to enhance an individual's creativity.")</f>
        <v>DeepAI is a platform of articially intelligent tools for naturally creative humans. DeepAI offers a suite of tools that use AI to enhance an individual's creativity.</v>
      </c>
      <c r="E316" s="37"/>
      <c r="F316" s="41"/>
    </row>
    <row r="317" spans="1:6" ht="62.5" hidden="1">
      <c r="A317" s="47" t="str">
        <f ca="1">IFERROR(__xludf.DUMMYFUNCTION("""COMPUTED_VALUE"""),"DeepL Translate")</f>
        <v>DeepL Translate</v>
      </c>
      <c r="B317" s="37" t="str">
        <f ca="1">IFERROR(__xludf.DUMMYFUNCTION("""COMPUTED_VALUE"""),"High")</f>
        <v>High</v>
      </c>
      <c r="C317" s="39" t="str">
        <f ca="1">IFERROR(__xludf.DUMMYFUNCTION("""COMPUTED_VALUE"""),"deepl.com/translator")</f>
        <v>deepl.com/translator</v>
      </c>
      <c r="D317" s="40" t="str">
        <f ca="1">IFERROR(__xludf.DUMMYFUNCTION("""COMPUTED_VALUE"""),"DeepL Translate is an advanced artificial intelligence powered translation service offering high-quality translations for many languages.")</f>
        <v>DeepL Translate is an advanced artificial intelligence powered translation service offering high-quality translations for many languages.</v>
      </c>
      <c r="E317" s="37" t="str">
        <f ca="1">IFERROR(__xludf.DUMMYFUNCTION("""COMPUTED_VALUE"""),"🤩🤩🤩")</f>
        <v>🤩🤩🤩</v>
      </c>
      <c r="F317" s="41" t="str">
        <f ca="1">IFERROR(__xludf.DUMMYFUNCTION("""COMPUTED_VALUE"""),"Translation , All")</f>
        <v>Translation , All</v>
      </c>
    </row>
    <row r="318" spans="1:6" ht="12.5" hidden="1">
      <c r="A318" s="47" t="str">
        <f ca="1">IFERROR(__xludf.DUMMYFUNCTION("""COMPUTED_VALUE"""),"Deepmind")</f>
        <v>Deepmind</v>
      </c>
      <c r="B318" s="37" t="str">
        <f ca="1">IFERROR(__xludf.DUMMYFUNCTION("""COMPUTED_VALUE"""),"Low")</f>
        <v>Low</v>
      </c>
      <c r="C318" s="42"/>
      <c r="D318" s="40"/>
      <c r="E318" s="37"/>
      <c r="F318" s="41"/>
    </row>
    <row r="319" spans="1:6" ht="37.5" hidden="1">
      <c r="A319" s="47" t="str">
        <f ca="1">IFERROR(__xludf.DUMMYFUNCTION("""COMPUTED_VALUE"""),"Descript Overdub")</f>
        <v>Descript Overdub</v>
      </c>
      <c r="B319" s="37" t="str">
        <f ca="1">IFERROR(__xludf.DUMMYFUNCTION("""COMPUTED_VALUE"""),"Medium")</f>
        <v>Medium</v>
      </c>
      <c r="C319" s="39" t="str">
        <f ca="1">IFERROR(__xludf.DUMMYFUNCTION("""COMPUTED_VALUE"""),"descript.com/overdub")</f>
        <v>descript.com/overdub</v>
      </c>
      <c r="D319" s="40" t="str">
        <f ca="1">IFERROR(__xludf.DUMMYFUNCTION("""COMPUTED_VALUE"""),"With Descript, you can generate media that has your personal tone, intonation, and style.")</f>
        <v>With Descript, you can generate media that has your personal tone, intonation, and style.</v>
      </c>
      <c r="E319" s="37"/>
      <c r="F319" s="41" t="str">
        <f ca="1">IFERROR(__xludf.DUMMYFUNCTION("""COMPUTED_VALUE"""),"Generate Design &amp; Presentation , Marketing &amp; Advertising , Podcast &amp; Voice , Tech Developer &amp; Programming , Text-To-Speech &amp; Voice Modulation , Text-To-Video , All")</f>
        <v>Generate Design &amp; Presentation , Marketing &amp; Advertising , Podcast &amp; Voice , Tech Developer &amp; Programming , Text-To-Speech &amp; Voice Modulation , Text-To-Video , All</v>
      </c>
    </row>
    <row r="320" spans="1:6" ht="37.5" hidden="1">
      <c r="A320" s="47" t="str">
        <f ca="1">IFERROR(__xludf.DUMMYFUNCTION("""COMPUTED_VALUE"""),"Digital First AI")</f>
        <v>Digital First AI</v>
      </c>
      <c r="B320" s="37" t="str">
        <f ca="1">IFERROR(__xludf.DUMMYFUNCTION("""COMPUTED_VALUE"""),"Low")</f>
        <v>Low</v>
      </c>
      <c r="C320" s="39" t="str">
        <f ca="1">IFERROR(__xludf.DUMMYFUNCTION("""COMPUTED_VALUE"""),"digitalfirst.ai")</f>
        <v>digitalfirst.ai</v>
      </c>
      <c r="D320" s="40" t="str">
        <f ca="1">IFERROR(__xludf.DUMMYFUNCTION("""COMPUTED_VALUE"""),"Helps businesses create marketing content and automate business processes")</f>
        <v>Helps businesses create marketing content and automate business processes</v>
      </c>
      <c r="E320" s="37" t="str">
        <f ca="1">IFERROR(__xludf.DUMMYFUNCTION("""COMPUTED_VALUE"""),"💎💎")</f>
        <v>💎💎</v>
      </c>
      <c r="F320" s="41" t="str">
        <f ca="1">IFERROR(__xludf.DUMMYFUNCTION("""COMPUTED_VALUE"""),"Automation &amp; RPA , Generate Design &amp; Presentation , Marketing &amp; Advertising , All")</f>
        <v>Automation &amp; RPA , Generate Design &amp; Presentation , Marketing &amp; Advertising , All</v>
      </c>
    </row>
    <row r="321" spans="1:6" ht="25" hidden="1">
      <c r="A321" s="47" t="str">
        <f ca="1">IFERROR(__xludf.DUMMYFUNCTION("""COMPUTED_VALUE"""),"DocuChat")</f>
        <v>DocuChat</v>
      </c>
      <c r="B321" s="37" t="str">
        <f ca="1">IFERROR(__xludf.DUMMYFUNCTION("""COMPUTED_VALUE"""),"Low")</f>
        <v>Low</v>
      </c>
      <c r="C321" s="39" t="str">
        <f ca="1">IFERROR(__xludf.DUMMYFUNCTION("""COMPUTED_VALUE"""),"docuchat.io")</f>
        <v>docuchat.io</v>
      </c>
      <c r="D321" s="40" t="str">
        <f ca="1">IFERROR(__xludf.DUMMYFUNCTION("""COMPUTED_VALUE"""),"DocuChat is an AI tool that makes your document as basis of a chatbot")</f>
        <v>DocuChat is an AI tool that makes your document as basis of a chatbot</v>
      </c>
      <c r="E321" s="37" t="str">
        <f ca="1">IFERROR(__xludf.DUMMYFUNCTION("""COMPUTED_VALUE"""),"🤩🤩🤩")</f>
        <v>🤩🤩🤩</v>
      </c>
      <c r="F321" s="41" t="str">
        <f ca="1">IFERROR(__xludf.DUMMYFUNCTION("""COMPUTED_VALUE"""),"Chat , Customer Support , All")</f>
        <v>Chat , Customer Support , All</v>
      </c>
    </row>
    <row r="322" spans="1:6" ht="25" hidden="1">
      <c r="A322" s="47" t="str">
        <f ca="1">IFERROR(__xludf.DUMMYFUNCTION("""COMPUTED_VALUE"""),"DoNotPay")</f>
        <v>DoNotPay</v>
      </c>
      <c r="B322" s="37" t="str">
        <f ca="1">IFERROR(__xludf.DUMMYFUNCTION("""COMPUTED_VALUE"""),"Medium")</f>
        <v>Medium</v>
      </c>
      <c r="C322" s="39" t="str">
        <f ca="1">IFERROR(__xludf.DUMMYFUNCTION("""COMPUTED_VALUE"""),"donotpay.com")</f>
        <v>donotpay.com</v>
      </c>
      <c r="D322" s="40" t="str">
        <f ca="1">IFERROR(__xludf.DUMMYFUNCTION("""COMPUTED_VALUE"""),"Robot lawyer that provides free legal help to users worldwide.")</f>
        <v>Robot lawyer that provides free legal help to users worldwide.</v>
      </c>
      <c r="E322" s="37" t="str">
        <f ca="1">IFERROR(__xludf.DUMMYFUNCTION("""COMPUTED_VALUE"""),"💎💎💎")</f>
        <v>💎💎💎</v>
      </c>
      <c r="F322" s="41" t="str">
        <f ca="1">IFERROR(__xludf.DUMMYFUNCTION("""COMPUTED_VALUE"""),"Legal, Finance, &amp; Data Tools , All")</f>
        <v>Legal, Finance, &amp; Data Tools , All</v>
      </c>
    </row>
    <row r="323" spans="1:6" ht="62.5" hidden="1">
      <c r="A323" s="47" t="str">
        <f ca="1">IFERROR(__xludf.DUMMYFUNCTION("""COMPUTED_VALUE"""),"Dreamhouse AI")</f>
        <v>Dreamhouse AI</v>
      </c>
      <c r="B323" s="37" t="str">
        <f ca="1">IFERROR(__xludf.DUMMYFUNCTION("""COMPUTED_VALUE"""),"Low")</f>
        <v>Low</v>
      </c>
      <c r="C323" s="39" t="str">
        <f ca="1">IFERROR(__xludf.DUMMYFUNCTION("""COMPUTED_VALUE"""),"dreamhouseai.com")</f>
        <v>dreamhouseai.com</v>
      </c>
      <c r="D323" s="40" t="str">
        <f ca="1">IFERROR(__xludf.DUMMYFUNCTION("""COMPUTED_VALUE"""),"Dreamhouse AI is an AI-powered platform that helps people find their perfect home by providing personalized architectural recommendations and insights.")</f>
        <v>Dreamhouse AI is an AI-powered platform that helps people find their perfect home by providing personalized architectural recommendations and insights.</v>
      </c>
      <c r="E323" s="37" t="str">
        <f ca="1">IFERROR(__xludf.DUMMYFUNCTION("""COMPUTED_VALUE"""),"💎💎💎")</f>
        <v>💎💎💎</v>
      </c>
      <c r="F323" s="41" t="str">
        <f ca="1">IFERROR(__xludf.DUMMYFUNCTION("""COMPUTED_VALUE"""),"Generate Design &amp; Presentation , All")</f>
        <v>Generate Design &amp; Presentation , All</v>
      </c>
    </row>
    <row r="324" spans="1:6" ht="50" hidden="1">
      <c r="A324" s="47" t="str">
        <f ca="1">IFERROR(__xludf.DUMMYFUNCTION("""COMPUTED_VALUE"""),"Easy-Peasy")</f>
        <v>Easy-Peasy</v>
      </c>
      <c r="B324" s="37" t="str">
        <f ca="1">IFERROR(__xludf.DUMMYFUNCTION("""COMPUTED_VALUE"""),"Medium")</f>
        <v>Medium</v>
      </c>
      <c r="C324" s="39" t="str">
        <f ca="1">IFERROR(__xludf.DUMMYFUNCTION("""COMPUTED_VALUE"""),"easy-peasy.ai")</f>
        <v>easy-peasy.ai</v>
      </c>
      <c r="D324" s="40" t="str">
        <f ca="1">IFERROR(__xludf.DUMMYFUNCTION("""COMPUTED_VALUE"""),"AI assistant with 80+ built in templates that can be used for Image Crafting, Audio Generation, and AI Transcription.")</f>
        <v>AI assistant with 80+ built in templates that can be used for Image Crafting, Audio Generation, and AI Transcription.</v>
      </c>
      <c r="E324" s="37"/>
      <c r="F324" s="41" t="str">
        <f ca="1">IFERROR(__xludf.DUMMYFUNCTION("""COMPUTED_VALUE"""),"Platform , Podcast &amp; Voice , Productivity , All")</f>
        <v>Platform , Podcast &amp; Voice , Productivity , All</v>
      </c>
    </row>
    <row r="325" spans="1:6" ht="37.5" hidden="1">
      <c r="A325" s="47" t="str">
        <f ca="1">IFERROR(__xludf.DUMMYFUNCTION("""COMPUTED_VALUE"""),"Eightfold")</f>
        <v>Eightfold</v>
      </c>
      <c r="B325" s="37" t="str">
        <f ca="1">IFERROR(__xludf.DUMMYFUNCTION("""COMPUTED_VALUE"""),"High")</f>
        <v>High</v>
      </c>
      <c r="C325" s="39" t="str">
        <f ca="1">IFERROR(__xludf.DUMMYFUNCTION("""COMPUTED_VALUE"""),"eightfold.ai")</f>
        <v>eightfold.ai</v>
      </c>
      <c r="D325" s="40" t="str">
        <f ca="1">IFERROR(__xludf.DUMMYFUNCTION("""COMPUTED_VALUE"""),"AI tool for the human resource management to maximize teammates potential")</f>
        <v>AI tool for the human resource management to maximize teammates potential</v>
      </c>
      <c r="E325" s="37"/>
      <c r="F325" s="41" t="str">
        <f ca="1">IFERROR(__xludf.DUMMYFUNCTION("""COMPUTED_VALUE"""),"Education , Education &amp; Translation , Entertainment &amp; Self Improvement , Productivity , All")</f>
        <v>Education , Education &amp; Translation , Entertainment &amp; Self Improvement , Productivity , All</v>
      </c>
    </row>
    <row r="326" spans="1:6" ht="25" hidden="1">
      <c r="A326" s="47" t="str">
        <f ca="1">IFERROR(__xludf.DUMMYFUNCTION("""COMPUTED_VALUE"""),"Eilla AI")</f>
        <v>Eilla AI</v>
      </c>
      <c r="B326" s="37" t="str">
        <f ca="1">IFERROR(__xludf.DUMMYFUNCTION("""COMPUTED_VALUE"""),"Low")</f>
        <v>Low</v>
      </c>
      <c r="C326" s="39" t="str">
        <f ca="1">IFERROR(__xludf.DUMMYFUNCTION("""COMPUTED_VALUE"""),"eilla.ai")</f>
        <v>eilla.ai</v>
      </c>
      <c r="D326" s="40" t="str">
        <f ca="1">IFERROR(__xludf.DUMMYFUNCTION("""COMPUTED_VALUE"""),"Secure AI finance platform for you and your business")</f>
        <v>Secure AI finance platform for you and your business</v>
      </c>
      <c r="E326" s="37"/>
      <c r="F326" s="41" t="str">
        <f ca="1">IFERROR(__xludf.DUMMYFUNCTION("""COMPUTED_VALUE"""),"Generate Design &amp; Presentation , Legal, Finance, &amp; Data Tools , All")</f>
        <v>Generate Design &amp; Presentation , Legal, Finance, &amp; Data Tools , All</v>
      </c>
    </row>
    <row r="327" spans="1:6" ht="37.5" hidden="1">
      <c r="A327" s="47" t="str">
        <f ca="1">IFERROR(__xludf.DUMMYFUNCTION("""COMPUTED_VALUE"""),"Elai")</f>
        <v>Elai</v>
      </c>
      <c r="B327" s="37" t="str">
        <f ca="1">IFERROR(__xludf.DUMMYFUNCTION("""COMPUTED_VALUE"""),"Low")</f>
        <v>Low</v>
      </c>
      <c r="C327" s="39" t="str">
        <f ca="1">IFERROR(__xludf.DUMMYFUNCTION("""COMPUTED_VALUE"""),"elai.io")</f>
        <v>elai.io</v>
      </c>
      <c r="D327" s="40" t="str">
        <f ca="1">IFERROR(__xludf.DUMMYFUNCTION("""COMPUTED_VALUE"""),"Elai.io helps you create educational and marketing video content with AI-generated humans from plain text.")</f>
        <v>Elai.io helps you create educational and marketing video content with AI-generated humans from plain text.</v>
      </c>
      <c r="E327" s="37"/>
      <c r="F327" s="41"/>
    </row>
    <row r="328" spans="1:6" ht="25" hidden="1">
      <c r="A328" s="47" t="str">
        <f ca="1">IFERROR(__xludf.DUMMYFUNCTION("""COMPUTED_VALUE"""),"Elicit")</f>
        <v>Elicit</v>
      </c>
      <c r="B328" s="37" t="str">
        <f ca="1">IFERROR(__xludf.DUMMYFUNCTION("""COMPUTED_VALUE"""),"Medium")</f>
        <v>Medium</v>
      </c>
      <c r="C328" s="39" t="str">
        <f ca="1">IFERROR(__xludf.DUMMYFUNCTION("""COMPUTED_VALUE"""),"elicit.com")</f>
        <v>elicit.com</v>
      </c>
      <c r="D328" s="40" t="str">
        <f ca="1">IFERROR(__xludf.DUMMYFUNCTION("""COMPUTED_VALUE"""),"Offers a great and efficient way to do research")</f>
        <v>Offers a great and efficient way to do research</v>
      </c>
      <c r="E328" s="37" t="str">
        <f ca="1">IFERROR(__xludf.DUMMYFUNCTION("""COMPUTED_VALUE"""),"🤩🤩🤩")</f>
        <v>🤩🤩🤩</v>
      </c>
      <c r="F328" s="41" t="str">
        <f ca="1">IFERROR(__xludf.DUMMYFUNCTION("""COMPUTED_VALUE"""),"Education , Productivity , All")</f>
        <v>Education , Productivity , All</v>
      </c>
    </row>
    <row r="329" spans="1:6" ht="87.5" hidden="1">
      <c r="A329" s="47" t="str">
        <f ca="1">IFERROR(__xludf.DUMMYFUNCTION("""COMPUTED_VALUE"""),"Evokemusic")</f>
        <v>Evokemusic</v>
      </c>
      <c r="B329" s="37" t="str">
        <f ca="1">IFERROR(__xludf.DUMMYFUNCTION("""COMPUTED_VALUE"""),"Low")</f>
        <v>Low</v>
      </c>
      <c r="C329" s="39" t="str">
        <f ca="1">IFERROR(__xludf.DUMMYFUNCTION("""COMPUTED_VALUE"""),"evokemusic.ai")</f>
        <v>evokemusic.ai</v>
      </c>
      <c r="D329" s="40" t="str">
        <f ca="1">IFERROR(__xludf.DUMMYFUNCTION("""COMPUTED_VALUE"""),"Evoke Music is an AI-driven platform that offers a vast library of music tracks created using artificial intelligence. It's designed to cater to a wide range of users, from individual content creators to businesses and larger enterprises.")</f>
        <v>Evoke Music is an AI-driven platform that offers a vast library of music tracks created using artificial intelligence. It's designed to cater to a wide range of users, from individual content creators to businesses and larger enterprises.</v>
      </c>
      <c r="E329" s="37"/>
      <c r="F329" s="41"/>
    </row>
    <row r="330" spans="1:6" ht="25" hidden="1">
      <c r="A330" s="48" t="str">
        <f ca="1">IFERROR(__xludf.DUMMYFUNCTION("""COMPUTED_VALUE"""),"Fastoutreach.ai")</f>
        <v>Fastoutreach.ai</v>
      </c>
      <c r="B330" s="37" t="str">
        <f ca="1">IFERROR(__xludf.DUMMYFUNCTION("""COMPUTED_VALUE"""),"Low")</f>
        <v>Low</v>
      </c>
      <c r="C330" s="39" t="str">
        <f ca="1">IFERROR(__xludf.DUMMYFUNCTION("""COMPUTED_VALUE"""),"fastoutreach.ai")</f>
        <v>fastoutreach.ai</v>
      </c>
      <c r="D330" s="40" t="str">
        <f ca="1">IFERROR(__xludf.DUMMYFUNCTION("""COMPUTED_VALUE"""),"AI tool that generates personalized cold messages from a single URL")</f>
        <v>AI tool that generates personalized cold messages from a single URL</v>
      </c>
      <c r="E330" s="37"/>
      <c r="F330" s="41" t="str">
        <f ca="1">IFERROR(__xludf.DUMMYFUNCTION("""COMPUTED_VALUE"""),"Productivity , All")</f>
        <v>Productivity , All</v>
      </c>
    </row>
    <row r="331" spans="1:6" ht="12.5" hidden="1">
      <c r="A331" s="47" t="str">
        <f ca="1">IFERROR(__xludf.DUMMYFUNCTION("""COMPUTED_VALUE"""),"Fathom")</f>
        <v>Fathom</v>
      </c>
      <c r="B331" s="37" t="str">
        <f ca="1">IFERROR(__xludf.DUMMYFUNCTION("""COMPUTED_VALUE"""),"Medium")</f>
        <v>Medium</v>
      </c>
      <c r="C331" s="42" t="str">
        <f ca="1">IFERROR(__xludf.DUMMYFUNCTION("""COMPUTED_VALUE"""),"fathom.video")</f>
        <v>fathom.video</v>
      </c>
      <c r="D331" s="40" t="str">
        <f ca="1">IFERROR(__xludf.DUMMYFUNCTION("""COMPUTED_VALUE"""),"Transcribe your meetings faster")</f>
        <v>Transcribe your meetings faster</v>
      </c>
      <c r="E331" s="37"/>
      <c r="F331" s="41" t="str">
        <f ca="1">IFERROR(__xludf.DUMMYFUNCTION("""COMPUTED_VALUE"""),"Automation &amp; RPA , Education , Productivity , Text-To-Speech &amp; Voice Modulation , All")</f>
        <v>Automation &amp; RPA , Education , Productivity , Text-To-Speech &amp; Voice Modulation , All</v>
      </c>
    </row>
    <row r="332" spans="1:6" ht="37.5" hidden="1">
      <c r="A332" s="47" t="str">
        <f ca="1">IFERROR(__xludf.DUMMYFUNCTION("""COMPUTED_VALUE"""),"Filmora")</f>
        <v>Filmora</v>
      </c>
      <c r="B332" s="37" t="str">
        <f ca="1">IFERROR(__xludf.DUMMYFUNCTION("""COMPUTED_VALUE"""),"Medium")</f>
        <v>Medium</v>
      </c>
      <c r="C332" s="39" t="str">
        <f ca="1">IFERROR(__xludf.DUMMYFUNCTION("""COMPUTED_VALUE"""),"filmora.wondershare.net")</f>
        <v>filmora.wondershare.net</v>
      </c>
      <c r="D332" s="40" t="str">
        <f ca="1">IFERROR(__xludf.DUMMYFUNCTION("""COMPUTED_VALUE"""),"AI editing software that stretches audio, has audio denoise, auto reframe, and silence detection")</f>
        <v>AI editing software that stretches audio, has audio denoise, auto reframe, and silence detection</v>
      </c>
      <c r="E332" s="37" t="str">
        <f ca="1">IFERROR(__xludf.DUMMYFUNCTION("""COMPUTED_VALUE"""),"🤩🤩🤩")</f>
        <v>🤩🤩🤩</v>
      </c>
      <c r="F332" s="41" t="str">
        <f ca="1">IFERROR(__xludf.DUMMYFUNCTION("""COMPUTED_VALUE"""),"Text-To-Video , All")</f>
        <v>Text-To-Video , All</v>
      </c>
    </row>
    <row r="333" spans="1:6" ht="12.5" hidden="1">
      <c r="A333" s="47" t="str">
        <f ca="1">IFERROR(__xludf.DUMMYFUNCTION("""COMPUTED_VALUE"""),"Fireflies")</f>
        <v>Fireflies</v>
      </c>
      <c r="B333" s="37" t="str">
        <f ca="1">IFERROR(__xludf.DUMMYFUNCTION("""COMPUTED_VALUE"""),"Medium")</f>
        <v>Medium</v>
      </c>
      <c r="C333" s="39" t="str">
        <f ca="1">IFERROR(__xludf.DUMMYFUNCTION("""COMPUTED_VALUE"""),"fireflies.ai")</f>
        <v>fireflies.ai</v>
      </c>
      <c r="D333" s="40" t="str">
        <f ca="1">IFERROR(__xludf.DUMMYFUNCTION("""COMPUTED_VALUE"""),"Transcribe your meetings faster")</f>
        <v>Transcribe your meetings faster</v>
      </c>
      <c r="E333" s="37" t="str">
        <f ca="1">IFERROR(__xludf.DUMMYFUNCTION("""COMPUTED_VALUE"""),"🤩🤩🤩")</f>
        <v>🤩🤩🤩</v>
      </c>
      <c r="F333" s="41" t="str">
        <f ca="1">IFERROR(__xludf.DUMMYFUNCTION("""COMPUTED_VALUE"""),"Productivity , Tech Developer &amp; Programming , Copywriting , All")</f>
        <v>Productivity , Tech Developer &amp; Programming , Copywriting , All</v>
      </c>
    </row>
    <row r="334" spans="1:6" ht="87.5" hidden="1">
      <c r="A334" s="47" t="str">
        <f ca="1">IFERROR(__xludf.DUMMYFUNCTION("""COMPUTED_VALUE"""),"Flexclip")</f>
        <v>Flexclip</v>
      </c>
      <c r="B334" s="37" t="str">
        <f ca="1">IFERROR(__xludf.DUMMYFUNCTION("""COMPUTED_VALUE"""),"Low")</f>
        <v>Low</v>
      </c>
      <c r="C334" s="39" t="str">
        <f ca="1">IFERROR(__xludf.DUMMYFUNCTION("""COMPUTED_VALUE"""),"flexclip.com")</f>
        <v>flexclip.com</v>
      </c>
      <c r="D334" s="40" t="str">
        <f ca="1">IFERROR(__xludf.DUMMYFUNCTION("""COMPUTED_VALUE"""),"FlexClip is an AI-powered video maker that has revolutionized the way people create and share videos. This powerful tool uses advanced technology to help users create engaging videos in a matter of minutes.")</f>
        <v>FlexClip is an AI-powered video maker that has revolutionized the way people create and share videos. This powerful tool uses advanced technology to help users create engaging videos in a matter of minutes.</v>
      </c>
      <c r="E334" s="37"/>
      <c r="F334" s="41"/>
    </row>
    <row r="335" spans="1:6" ht="25" hidden="1">
      <c r="A335" s="47" t="str">
        <f ca="1">IFERROR(__xludf.DUMMYFUNCTION("""COMPUTED_VALUE"""),"FlowGPT")</f>
        <v>FlowGPT</v>
      </c>
      <c r="B335" s="37" t="str">
        <f ca="1">IFERROR(__xludf.DUMMYFUNCTION("""COMPUTED_VALUE"""),"High")</f>
        <v>High</v>
      </c>
      <c r="C335" s="39" t="str">
        <f ca="1">IFERROR(__xludf.DUMMYFUNCTION("""COMPUTED_VALUE"""),"flowgpt.com")</f>
        <v>flowgpt.com</v>
      </c>
      <c r="D335" s="40" t="str">
        <f ca="1">IFERROR(__xludf.DUMMYFUNCTION("""COMPUTED_VALUE"""),"FlowGPT is a natural language processing model for text generation.")</f>
        <v>FlowGPT is a natural language processing model for text generation.</v>
      </c>
      <c r="E335" s="37" t="str">
        <f ca="1">IFERROR(__xludf.DUMMYFUNCTION("""COMPUTED_VALUE"""),"🤩🤩🤩")</f>
        <v>🤩🤩🤩</v>
      </c>
      <c r="F335" s="41" t="str">
        <f ca="1">IFERROR(__xludf.DUMMYFUNCTION("""COMPUTED_VALUE"""),"Productivity , Tech Developer &amp; Programming , Prompt Assistance , All")</f>
        <v>Productivity , Tech Developer &amp; Programming , Prompt Assistance , All</v>
      </c>
    </row>
    <row r="336" spans="1:6" ht="25" hidden="1">
      <c r="A336" s="47" t="str">
        <f ca="1">IFERROR(__xludf.DUMMYFUNCTION("""COMPUTED_VALUE"""),"Free AI Detector")</f>
        <v>Free AI Detector</v>
      </c>
      <c r="B336" s="37" t="str">
        <f ca="1">IFERROR(__xludf.DUMMYFUNCTION("""COMPUTED_VALUE"""),"Medium")</f>
        <v>Medium</v>
      </c>
      <c r="C336" s="39" t="str">
        <f ca="1">IFERROR(__xludf.DUMMYFUNCTION("""COMPUTED_VALUE"""),"contentatscale.ai/ai-content-detector")</f>
        <v>contentatscale.ai/ai-content-detector</v>
      </c>
      <c r="D336" s="40" t="str">
        <f ca="1">IFERROR(__xludf.DUMMYFUNCTION("""COMPUTED_VALUE"""),"AI Detector for free content analysis and detection.")</f>
        <v>AI Detector for free content analysis and detection.</v>
      </c>
      <c r="E336" s="37" t="str">
        <f ca="1">IFERROR(__xludf.DUMMYFUNCTION("""COMPUTED_VALUE"""),"🤩🤩🤩")</f>
        <v>🤩🤩🤩</v>
      </c>
      <c r="F336" s="41" t="str">
        <f ca="1">IFERROR(__xludf.DUMMYFUNCTION("""COMPUTED_VALUE"""),"Tech Developer &amp; Programming , AI Detection , All")</f>
        <v>Tech Developer &amp; Programming , AI Detection , All</v>
      </c>
    </row>
    <row r="337" spans="1:6" ht="25" hidden="1">
      <c r="A337" s="47" t="str">
        <f ca="1">IFERROR(__xludf.DUMMYFUNCTION("""COMPUTED_VALUE"""),"Genei")</f>
        <v>Genei</v>
      </c>
      <c r="B337" s="37" t="str">
        <f ca="1">IFERROR(__xludf.DUMMYFUNCTION("""COMPUTED_VALUE"""),"Medium")</f>
        <v>Medium</v>
      </c>
      <c r="C337" s="39" t="str">
        <f ca="1">IFERROR(__xludf.DUMMYFUNCTION("""COMPUTED_VALUE"""),"genei.io")</f>
        <v>genei.io</v>
      </c>
      <c r="D337" s="40" t="str">
        <f ca="1">IFERROR(__xludf.DUMMYFUNCTION("""COMPUTED_VALUE"""),"Read faster and summarize content better.")</f>
        <v>Read faster and summarize content better.</v>
      </c>
      <c r="E337" s="37" t="str">
        <f ca="1">IFERROR(__xludf.DUMMYFUNCTION("""COMPUTED_VALUE"""),"💎")</f>
        <v>💎</v>
      </c>
      <c r="F337" s="41" t="str">
        <f ca="1">IFERROR(__xludf.DUMMYFUNCTION("""COMPUTED_VALUE"""),"Chat , Education , Education &amp; Translation , Productivity , All")</f>
        <v>Chat , Education , Education &amp; Translation , Productivity , All</v>
      </c>
    </row>
    <row r="338" spans="1:6" ht="25" hidden="1">
      <c r="A338" s="47" t="str">
        <f ca="1">IFERROR(__xludf.DUMMYFUNCTION("""COMPUTED_VALUE"""),"Glean")</f>
        <v>Glean</v>
      </c>
      <c r="B338" s="37" t="str">
        <f ca="1">IFERROR(__xludf.DUMMYFUNCTION("""COMPUTED_VALUE"""),"Low")</f>
        <v>Low</v>
      </c>
      <c r="C338" s="39" t="str">
        <f ca="1">IFERROR(__xludf.DUMMYFUNCTION("""COMPUTED_VALUE"""),"glean.ai")</f>
        <v>glean.ai</v>
      </c>
      <c r="D338" s="40" t="str">
        <f ca="1">IFERROR(__xludf.DUMMYFUNCTION("""COMPUTED_VALUE"""),"Empower your finance team and get reliable insight")</f>
        <v>Empower your finance team and get reliable insight</v>
      </c>
      <c r="E338" s="37" t="str">
        <f ca="1">IFERROR(__xludf.DUMMYFUNCTION("""COMPUTED_VALUE"""),"💎")</f>
        <v>💎</v>
      </c>
      <c r="F338" s="41" t="str">
        <f ca="1">IFERROR(__xludf.DUMMYFUNCTION("""COMPUTED_VALUE"""),"Legal, Finance, &amp; Data Tools , Tech Developer &amp; Programming , All")</f>
        <v>Legal, Finance, &amp; Data Tools , Tech Developer &amp; Programming , All</v>
      </c>
    </row>
    <row r="339" spans="1:6" ht="25" hidden="1">
      <c r="A339" s="47" t="str">
        <f ca="1">IFERROR(__xludf.DUMMYFUNCTION("""COMPUTED_VALUE"""),"Gong")</f>
        <v>Gong</v>
      </c>
      <c r="B339" s="37" t="str">
        <f ca="1">IFERROR(__xludf.DUMMYFUNCTION("""COMPUTED_VALUE"""),"Medium")</f>
        <v>Medium</v>
      </c>
      <c r="C339" s="39" t="str">
        <f ca="1">IFERROR(__xludf.DUMMYFUNCTION("""COMPUTED_VALUE"""),"gong.io")</f>
        <v>gong.io</v>
      </c>
      <c r="D339" s="40" t="str">
        <f ca="1">IFERROR(__xludf.DUMMYFUNCTION("""COMPUTED_VALUE"""),"Turn customer interactions to actionable data")</f>
        <v>Turn customer interactions to actionable data</v>
      </c>
      <c r="E339" s="37"/>
      <c r="F339" s="41" t="str">
        <f ca="1">IFERROR(__xludf.DUMMYFUNCTION("""COMPUTED_VALUE"""),"Chat , Productivity , Sales , Customer Support , All")</f>
        <v>Chat , Productivity , Sales , Customer Support , All</v>
      </c>
    </row>
    <row r="340" spans="1:6" ht="25" hidden="1">
      <c r="A340" s="47" t="str">
        <f ca="1">IFERROR(__xludf.DUMMYFUNCTION("""COMPUTED_VALUE"""),"Grammarly")</f>
        <v>Grammarly</v>
      </c>
      <c r="B340" s="37" t="str">
        <f ca="1">IFERROR(__xludf.DUMMYFUNCTION("""COMPUTED_VALUE"""),"High")</f>
        <v>High</v>
      </c>
      <c r="C340" s="39" t="str">
        <f ca="1">IFERROR(__xludf.DUMMYFUNCTION("""COMPUTED_VALUE"""),"grammarly.com")</f>
        <v>grammarly.com</v>
      </c>
      <c r="D340" s="40" t="str">
        <f ca="1">IFERROR(__xludf.DUMMYFUNCTION("""COMPUTED_VALUE"""),"Grammarly is an AI-powered writing assistant.")</f>
        <v>Grammarly is an AI-powered writing assistant.</v>
      </c>
      <c r="E340" s="37" t="str">
        <f ca="1">IFERROR(__xludf.DUMMYFUNCTION("""COMPUTED_VALUE"""),"🤩🤩🤩")</f>
        <v>🤩🤩🤩</v>
      </c>
      <c r="F340" s="41" t="str">
        <f ca="1">IFERROR(__xludf.DUMMYFUNCTION("""COMPUTED_VALUE"""),"Education , AI Detection , Copywriting , All")</f>
        <v>Education , AI Detection , Copywriting , All</v>
      </c>
    </row>
    <row r="341" spans="1:6" ht="75" hidden="1">
      <c r="A341" s="47" t="str">
        <f ca="1">IFERROR(__xludf.DUMMYFUNCTION("""COMPUTED_VALUE"""),"Gretel")</f>
        <v>Gretel</v>
      </c>
      <c r="B341" s="37" t="str">
        <f ca="1">IFERROR(__xludf.DUMMYFUNCTION("""COMPUTED_VALUE"""),"Medium")</f>
        <v>Medium</v>
      </c>
      <c r="C341" s="39" t="str">
        <f ca="1">IFERROR(__xludf.DUMMYFUNCTION("""COMPUTED_VALUE"""),"gretel.ai")</f>
        <v>gretel.ai</v>
      </c>
      <c r="D341" s="40" t="str">
        <f ca="1">IFERROR(__xludf.DUMMYFUNCTION("""COMPUTED_VALUE"""),"Gretel.ai is an innovative platform that provides state-of-the-art privacy-protecting solutions for developers and data scientists to build machine learning models while safeguarding confidential data.")</f>
        <v>Gretel.ai is an innovative platform that provides state-of-the-art privacy-protecting solutions for developers and data scientists to build machine learning models while safeguarding confidential data.</v>
      </c>
      <c r="E341" s="37" t="str">
        <f ca="1">IFERROR(__xludf.DUMMYFUNCTION("""COMPUTED_VALUE"""),"💎💎")</f>
        <v>💎💎</v>
      </c>
      <c r="F341" s="41" t="str">
        <f ca="1">IFERROR(__xludf.DUMMYFUNCTION("""COMPUTED_VALUE"""),"Tech Developer &amp; Programming , All")</f>
        <v>Tech Developer &amp; Programming , All</v>
      </c>
    </row>
    <row r="342" spans="1:6" ht="25" hidden="1">
      <c r="A342" s="47" t="str">
        <f ca="1">IFERROR(__xludf.DUMMYFUNCTION("""COMPUTED_VALUE"""),"Heygen")</f>
        <v>Heygen</v>
      </c>
      <c r="B342" s="37" t="str">
        <f ca="1">IFERROR(__xludf.DUMMYFUNCTION("""COMPUTED_VALUE"""),"High")</f>
        <v>High</v>
      </c>
      <c r="C342" s="39" t="str">
        <f ca="1">IFERROR(__xludf.DUMMYFUNCTION("""COMPUTED_VALUE"""),"heygen.com")</f>
        <v>heygen.com</v>
      </c>
      <c r="D342" s="40" t="str">
        <f ca="1">IFERROR(__xludf.DUMMYFUNCTION("""COMPUTED_VALUE"""),"Heygen is an advanced platform to create your AI spokesperson")</f>
        <v>Heygen is an advanced platform to create your AI spokesperson</v>
      </c>
      <c r="E342" s="37" t="str">
        <f ca="1">IFERROR(__xludf.DUMMYFUNCTION("""COMPUTED_VALUE"""),"🤩🤩🤩")</f>
        <v>🤩🤩🤩</v>
      </c>
      <c r="F342" s="41" t="str">
        <f ca="1">IFERROR(__xludf.DUMMYFUNCTION("""COMPUTED_VALUE"""),"Text-To-Video , All")</f>
        <v>Text-To-Video , All</v>
      </c>
    </row>
    <row r="343" spans="1:6" ht="75" hidden="1">
      <c r="A343" s="47" t="str">
        <f ca="1">IFERROR(__xludf.DUMMYFUNCTION("""COMPUTED_VALUE"""),"Hugging Face")</f>
        <v>Hugging Face</v>
      </c>
      <c r="B343" s="37" t="str">
        <f ca="1">IFERROR(__xludf.DUMMYFUNCTION("""COMPUTED_VALUE"""),"High")</f>
        <v>High</v>
      </c>
      <c r="C343" s="39" t="str">
        <f ca="1">IFERROR(__xludf.DUMMYFUNCTION("""COMPUTED_VALUE"""),"huggingface.co")</f>
        <v>huggingface.co</v>
      </c>
      <c r="D343" s="40" t="str">
        <f ca="1">IFERROR(__xludf.DUMMYFUNCTION("""COMPUTED_VALUE"""),"Hugging Face is an AI community that offers advanced NLP models and resources for developers to create conversational AI apps, with a simple interface and comprehensive guides to facilitate the process.")</f>
        <v>Hugging Face is an AI community that offers advanced NLP models and resources for developers to create conversational AI apps, with a simple interface and comprehensive guides to facilitate the process.</v>
      </c>
      <c r="E343" s="37"/>
      <c r="F343" s="41" t="str">
        <f ca="1">IFERROR(__xludf.DUMMYFUNCTION("""COMPUTED_VALUE"""),"Chat , Platform , Tech Developer &amp; Programming , All")</f>
        <v>Chat , Platform , Tech Developer &amp; Programming , All</v>
      </c>
    </row>
    <row r="344" spans="1:6" ht="50" hidden="1">
      <c r="A344" s="48" t="str">
        <f ca="1">IFERROR(__xludf.DUMMYFUNCTION("""COMPUTED_VALUE"""),"Humata.ai")</f>
        <v>Humata.ai</v>
      </c>
      <c r="B344" s="37" t="str">
        <f ca="1">IFERROR(__xludf.DUMMYFUNCTION("""COMPUTED_VALUE"""),"Medium")</f>
        <v>Medium</v>
      </c>
      <c r="C344" s="39" t="str">
        <f ca="1">IFERROR(__xludf.DUMMYFUNCTION("""COMPUTED_VALUE"""),"humata.ai")</f>
        <v>humata.ai</v>
      </c>
      <c r="D344" s="40" t="str">
        <f ca="1">IFERROR(__xludf.DUMMYFUNCTION("""COMPUTED_VALUE"""),"Summarizes long papers, answers hard questions about your files, and writes papers based on the provided file")</f>
        <v>Summarizes long papers, answers hard questions about your files, and writes papers based on the provided file</v>
      </c>
      <c r="E344" s="37" t="str">
        <f ca="1">IFERROR(__xludf.DUMMYFUNCTION("""COMPUTED_VALUE"""),"💎💎💎")</f>
        <v>💎💎💎</v>
      </c>
      <c r="F344" s="41" t="str">
        <f ca="1">IFERROR(__xludf.DUMMYFUNCTION("""COMPUTED_VALUE"""),"Tech Developer &amp; Programming , All")</f>
        <v>Tech Developer &amp; Programming , All</v>
      </c>
    </row>
    <row r="345" spans="1:6" ht="100" hidden="1">
      <c r="A345" s="47" t="str">
        <f ca="1">IFERROR(__xludf.DUMMYFUNCTION("""COMPUTED_VALUE"""),"Hypotenuse AI")</f>
        <v>Hypotenuse AI</v>
      </c>
      <c r="B345" s="37" t="str">
        <f ca="1">IFERROR(__xludf.DUMMYFUNCTION("""COMPUTED_VALUE"""),"Medium")</f>
        <v>Medium</v>
      </c>
      <c r="C345" s="39" t="str">
        <f ca="1">IFERROR(__xludf.DUMMYFUNCTION("""COMPUTED_VALUE"""),"hypotenuse.ai")</f>
        <v>hypotenuse.ai</v>
      </c>
      <c r="D345" s="40" t="str">
        <f ca="1">IFERROR(__xludf.DUMMYFUNCTION("""COMPUTED_VALUE"""),"Hypotenuse.ai is a revolutionary platform that offers businesses state-of-the-art AI-based tools to enhance their operations and increase profitability by utilizing advanced algorithms and predictive analytics to simplify processes and minimize expenses.")</f>
        <v>Hypotenuse.ai is a revolutionary platform that offers businesses state-of-the-art AI-based tools to enhance their operations and increase profitability by utilizing advanced algorithms and predictive analytics to simplify processes and minimize expenses.</v>
      </c>
      <c r="E345" s="37" t="str">
        <f ca="1">IFERROR(__xludf.DUMMYFUNCTION("""COMPUTED_VALUE"""),"🤩🤩🤩")</f>
        <v>🤩🤩🤩</v>
      </c>
      <c r="F345" s="41" t="str">
        <f ca="1">IFERROR(__xludf.DUMMYFUNCTION("""COMPUTED_VALUE"""),"Marketing &amp; Advertising , Tech Developer &amp; Programming , Sales , All")</f>
        <v>Marketing &amp; Advertising , Tech Developer &amp; Programming , Sales , All</v>
      </c>
    </row>
    <row r="346" spans="1:6" ht="37.5" hidden="1">
      <c r="A346" s="47" t="str">
        <f ca="1">IFERROR(__xludf.DUMMYFUNCTION("""COMPUTED_VALUE"""),"idomoo")</f>
        <v>idomoo</v>
      </c>
      <c r="B346" s="37" t="str">
        <f ca="1">IFERROR(__xludf.DUMMYFUNCTION("""COMPUTED_VALUE"""),"Medium")</f>
        <v>Medium</v>
      </c>
      <c r="C346" s="39" t="str">
        <f ca="1">IFERROR(__xludf.DUMMYFUNCTION("""COMPUTED_VALUE"""),"idomoo.com")</f>
        <v>idomoo.com</v>
      </c>
      <c r="D346" s="40" t="str">
        <f ca="1">IFERROR(__xludf.DUMMYFUNCTION("""COMPUTED_VALUE"""),"Lets you create a video via a simple chat conversation, easily edit it and then share it with the world.")</f>
        <v>Lets you create a video via a simple chat conversation, easily edit it and then share it with the world.</v>
      </c>
      <c r="E346" s="37" t="str">
        <f ca="1">IFERROR(__xludf.DUMMYFUNCTION("""COMPUTED_VALUE"""),"💎💎")</f>
        <v>💎💎</v>
      </c>
      <c r="F346" s="41" t="str">
        <f ca="1">IFERROR(__xludf.DUMMYFUNCTION("""COMPUTED_VALUE"""),"Chat , Legal, Finance, &amp; Data Tools , Text-To-Video , All")</f>
        <v>Chat , Legal, Finance, &amp; Data Tools , Text-To-Video , All</v>
      </c>
    </row>
    <row r="347" spans="1:6" ht="12.5" hidden="1">
      <c r="A347" s="47" t="str">
        <f ca="1">IFERROR(__xludf.DUMMYFUNCTION("""COMPUTED_VALUE"""),"Imagen")</f>
        <v>Imagen</v>
      </c>
      <c r="B347" s="37" t="str">
        <f ca="1">IFERROR(__xludf.DUMMYFUNCTION("""COMPUTED_VALUE"""),"Medium")</f>
        <v>Medium</v>
      </c>
      <c r="C347" s="39" t="str">
        <f ca="1">IFERROR(__xludf.DUMMYFUNCTION("""COMPUTED_VALUE"""),"imagen-ai.com")</f>
        <v>imagen-ai.com</v>
      </c>
      <c r="D347" s="40" t="str">
        <f ca="1">IFERROR(__xludf.DUMMYFUNCTION("""COMPUTED_VALUE"""),"Imagen improves any photo")</f>
        <v>Imagen improves any photo</v>
      </c>
      <c r="E347" s="37" t="str">
        <f ca="1">IFERROR(__xludf.DUMMYFUNCTION("""COMPUTED_VALUE"""),"🤩🤩🤩")</f>
        <v>🤩🤩🤩</v>
      </c>
      <c r="F347" s="41" t="str">
        <f ca="1">IFERROR(__xludf.DUMMYFUNCTION("""COMPUTED_VALUE"""),"Generate Art , All")</f>
        <v>Generate Art , All</v>
      </c>
    </row>
    <row r="348" spans="1:6" ht="37.5" hidden="1">
      <c r="A348" s="48" t="str">
        <f ca="1">IFERROR(__xludf.DUMMYFUNCTION("""COMPUTED_VALUE"""),"Instantly.ai")</f>
        <v>Instantly.ai</v>
      </c>
      <c r="B348" s="37" t="str">
        <f ca="1">IFERROR(__xludf.DUMMYFUNCTION("""COMPUTED_VALUE"""),"Medium")</f>
        <v>Medium</v>
      </c>
      <c r="C348" s="39" t="str">
        <f ca="1">IFERROR(__xludf.DUMMYFUNCTION("""COMPUTED_VALUE"""),"instantly.ai")</f>
        <v>instantly.ai</v>
      </c>
      <c r="D348" s="40" t="str">
        <f ca="1">IFERROR(__xludf.DUMMYFUNCTION("""COMPUTED_VALUE"""),"Scale your outreach campaigns with unlimited email sending accounts, unlimited warmup, and smart AI")</f>
        <v>Scale your outreach campaigns with unlimited email sending accounts, unlimited warmup, and smart AI</v>
      </c>
      <c r="E348" s="37"/>
      <c r="F348" s="41" t="str">
        <f ca="1">IFERROR(__xludf.DUMMYFUNCTION("""COMPUTED_VALUE"""),"Marketing &amp; Advertising , All")</f>
        <v>Marketing &amp; Advertising , All</v>
      </c>
    </row>
    <row r="349" spans="1:6" ht="25" hidden="1">
      <c r="A349" s="47" t="str">
        <f ca="1">IFERROR(__xludf.DUMMYFUNCTION("""COMPUTED_VALUE"""),"Inworld AI")</f>
        <v>Inworld AI</v>
      </c>
      <c r="B349" s="37" t="str">
        <f ca="1">IFERROR(__xludf.DUMMYFUNCTION("""COMPUTED_VALUE"""),"Medium")</f>
        <v>Medium</v>
      </c>
      <c r="C349" s="39" t="str">
        <f ca="1">IFERROR(__xludf.DUMMYFUNCTION("""COMPUTED_VALUE"""),"inworld.ai")</f>
        <v>inworld.ai</v>
      </c>
      <c r="D349" s="40" t="str">
        <f ca="1">IFERROR(__xludf.DUMMYFUNCTION("""COMPUTED_VALUE"""),"Inworld AI provides advanced AI-driven solutions for game enthusisats")</f>
        <v>Inworld AI provides advanced AI-driven solutions for game enthusisats</v>
      </c>
      <c r="E349" s="37" t="str">
        <f ca="1">IFERROR(__xludf.DUMMYFUNCTION("""COMPUTED_VALUE"""),"🤩🤩🤩")</f>
        <v>🤩🤩🤩</v>
      </c>
      <c r="F349" s="41" t="str">
        <f ca="1">IFERROR(__xludf.DUMMYFUNCTION("""COMPUTED_VALUE"""),"Entertainment &amp; Self Improvement , Tech Developer &amp; Programming , All")</f>
        <v>Entertainment &amp; Self Improvement , Tech Developer &amp; Programming , All</v>
      </c>
    </row>
    <row r="350" spans="1:6" ht="12.5" hidden="1">
      <c r="A350" s="47" t="str">
        <f ca="1">IFERROR(__xludf.DUMMYFUNCTION("""COMPUTED_VALUE"""),"Ironclad")</f>
        <v>Ironclad</v>
      </c>
      <c r="B350" s="37" t="str">
        <f ca="1">IFERROR(__xludf.DUMMYFUNCTION("""COMPUTED_VALUE"""),"Medium")</f>
        <v>Medium</v>
      </c>
      <c r="C350" s="39" t="str">
        <f ca="1">IFERROR(__xludf.DUMMYFUNCTION("""COMPUTED_VALUE"""),"ironcladapp.com")</f>
        <v>ironcladapp.com</v>
      </c>
      <c r="D350" s="40" t="str">
        <f ca="1">IFERROR(__xludf.DUMMYFUNCTION("""COMPUTED_VALUE"""),"AI for your legal team ")</f>
        <v xml:space="preserve">AI for your legal team </v>
      </c>
      <c r="E350" s="37"/>
      <c r="F350" s="41" t="str">
        <f ca="1">IFERROR(__xludf.DUMMYFUNCTION("""COMPUTED_VALUE"""),"Legal, Finance, &amp; Data Tools , Productivity , Tech Developer &amp; Programming , All")</f>
        <v>Legal, Finance, &amp; Data Tools , Productivity , Tech Developer &amp; Programming , All</v>
      </c>
    </row>
    <row r="351" spans="1:6" ht="50" hidden="1">
      <c r="A351" s="47" t="str">
        <f ca="1">IFERROR(__xludf.DUMMYFUNCTION("""COMPUTED_VALUE"""),"Jasper")</f>
        <v>Jasper</v>
      </c>
      <c r="B351" s="37" t="str">
        <f ca="1">IFERROR(__xludf.DUMMYFUNCTION("""COMPUTED_VALUE"""),"Low")</f>
        <v>Low</v>
      </c>
      <c r="C351" s="39" t="str">
        <f ca="1">IFERROR(__xludf.DUMMYFUNCTION("""COMPUTED_VALUE"""),"jasper.ai")</f>
        <v>jasper.ai</v>
      </c>
      <c r="D351" s="40" t="str">
        <f ca="1">IFERROR(__xludf.DUMMYFUNCTION("""COMPUTED_VALUE"""),"Jasper generates original, top-notch content suitable for blogs, marketing copy, and product descriptions by inputting basic information.")</f>
        <v>Jasper generates original, top-notch content suitable for blogs, marketing copy, and product descriptions by inputting basic information.</v>
      </c>
      <c r="E351" s="37"/>
      <c r="F351" s="41"/>
    </row>
    <row r="352" spans="1:6" ht="25" hidden="1">
      <c r="A352" s="47" t="str">
        <f ca="1">IFERROR(__xludf.DUMMYFUNCTION("""COMPUTED_VALUE"""),"Kaiber")</f>
        <v>Kaiber</v>
      </c>
      <c r="B352" s="37" t="str">
        <f ca="1">IFERROR(__xludf.DUMMYFUNCTION("""COMPUTED_VALUE"""),"Medium")</f>
        <v>Medium</v>
      </c>
      <c r="C352" s="39" t="str">
        <f ca="1">IFERROR(__xludf.DUMMYFUNCTION("""COMPUTED_VALUE"""),"kaiber.ai")</f>
        <v>kaiber.ai</v>
      </c>
      <c r="D352" s="40" t="str">
        <f ca="1">IFERROR(__xludf.DUMMYFUNCTION("""COMPUTED_VALUE"""),"Create videos smoothly using your own text and pictures")</f>
        <v>Create videos smoothly using your own text and pictures</v>
      </c>
      <c r="E352" s="37" t="str">
        <f ca="1">IFERROR(__xludf.DUMMYFUNCTION("""COMPUTED_VALUE"""),"💎💎")</f>
        <v>💎💎</v>
      </c>
      <c r="F352" s="41" t="str">
        <f ca="1">IFERROR(__xludf.DUMMYFUNCTION("""COMPUTED_VALUE"""),"Generate Design &amp; Presentation , Text-To-Video , All")</f>
        <v>Generate Design &amp; Presentation , Text-To-Video , All</v>
      </c>
    </row>
    <row r="353" spans="1:6" ht="25" hidden="1">
      <c r="A353" s="47" t="str">
        <f ca="1">IFERROR(__xludf.DUMMYFUNCTION("""COMPUTED_VALUE"""),"Krisp")</f>
        <v>Krisp</v>
      </c>
      <c r="B353" s="37" t="str">
        <f ca="1">IFERROR(__xludf.DUMMYFUNCTION("""COMPUTED_VALUE"""),"Medium")</f>
        <v>Medium</v>
      </c>
      <c r="C353" s="39" t="str">
        <f ca="1">IFERROR(__xludf.DUMMYFUNCTION("""COMPUTED_VALUE"""),"krisp.ai")</f>
        <v>krisp.ai</v>
      </c>
      <c r="D353" s="40" t="str">
        <f ca="1">IFERROR(__xludf.DUMMYFUNCTION("""COMPUTED_VALUE"""),"Krisp is an AI-powered noise-cancellation technology for audio.")</f>
        <v>Krisp is an AI-powered noise-cancellation technology for audio.</v>
      </c>
      <c r="E353" s="37" t="str">
        <f ca="1">IFERROR(__xludf.DUMMYFUNCTION("""COMPUTED_VALUE"""),"🤩🤩🤩")</f>
        <v>🤩🤩🤩</v>
      </c>
      <c r="F353" s="41" t="str">
        <f ca="1">IFERROR(__xludf.DUMMYFUNCTION("""COMPUTED_VALUE"""),"Podcast &amp; Voice , Tech Developer &amp; Programming , All")</f>
        <v>Podcast &amp; Voice , Tech Developer &amp; Programming , All</v>
      </c>
    </row>
    <row r="354" spans="1:6" ht="25" hidden="1">
      <c r="A354" s="47" t="str">
        <f ca="1">IFERROR(__xludf.DUMMYFUNCTION("""COMPUTED_VALUE"""),"Langotalk")</f>
        <v>Langotalk</v>
      </c>
      <c r="B354" s="37" t="str">
        <f ca="1">IFERROR(__xludf.DUMMYFUNCTION("""COMPUTED_VALUE"""),"Medium")</f>
        <v>Medium</v>
      </c>
      <c r="C354" s="39" t="str">
        <f ca="1">IFERROR(__xludf.DUMMYFUNCTION("""COMPUTED_VALUE"""),"langotalk.org")</f>
        <v>langotalk.org</v>
      </c>
      <c r="D354" s="40" t="str">
        <f ca="1">IFERROR(__xludf.DUMMYFUNCTION("""COMPUTED_VALUE"""),"Langotalk is a free language learning platform for global communication.")</f>
        <v>Langotalk is a free language learning platform for global communication.</v>
      </c>
      <c r="E354" s="37" t="str">
        <f ca="1">IFERROR(__xludf.DUMMYFUNCTION("""COMPUTED_VALUE"""),"💎💎💎")</f>
        <v>💎💎💎</v>
      </c>
      <c r="F354" s="41" t="str">
        <f ca="1">IFERROR(__xludf.DUMMYFUNCTION("""COMPUTED_VALUE"""),"Chat , Education , Tech Developer &amp; Programming , Translation , All")</f>
        <v>Chat , Education , Tech Developer &amp; Programming , Translation , All</v>
      </c>
    </row>
    <row r="355" spans="1:6" ht="75" hidden="1">
      <c r="A355" s="47" t="str">
        <f ca="1">IFERROR(__xludf.DUMMYFUNCTION("""COMPUTED_VALUE"""),"Lavender")</f>
        <v>Lavender</v>
      </c>
      <c r="B355" s="37" t="str">
        <f ca="1">IFERROR(__xludf.DUMMYFUNCTION("""COMPUTED_VALUE"""),"Low")</f>
        <v>Low</v>
      </c>
      <c r="C355" s="39" t="str">
        <f ca="1">IFERROR(__xludf.DUMMYFUNCTION("""COMPUTED_VALUE"""),"lavender.ai")</f>
        <v>lavender.ai</v>
      </c>
      <c r="D355" s="40" t="str">
        <f ca="1">IFERROR(__xludf.DUMMYFUNCTION("""COMPUTED_VALUE"""),"Lavender.ai provides businesses with state-of-the-art artificial intelligence solutions to enhance funnel by automating customer interactions and delivering personalized and efficient support in emails.")</f>
        <v>Lavender.ai provides businesses with state-of-the-art artificial intelligence solutions to enhance funnel by automating customer interactions and delivering personalized and efficient support in emails.</v>
      </c>
      <c r="E355" s="37" t="str">
        <f ca="1">IFERROR(__xludf.DUMMYFUNCTION("""COMPUTED_VALUE"""),"🤩🤩🤩🤩🤩")</f>
        <v>🤩🤩🤩🤩🤩</v>
      </c>
      <c r="F355" s="41" t="str">
        <f ca="1">IFERROR(__xludf.DUMMYFUNCTION("""COMPUTED_VALUE"""),"Marketing &amp; Advertising , Sales , All")</f>
        <v>Marketing &amp; Advertising , Sales , All</v>
      </c>
    </row>
    <row r="356" spans="1:6" ht="37.5" hidden="1">
      <c r="A356" s="47" t="str">
        <f ca="1">IFERROR(__xludf.DUMMYFUNCTION("""COMPUTED_VALUE"""),"Lensa")</f>
        <v>Lensa</v>
      </c>
      <c r="B356" s="37" t="str">
        <f ca="1">IFERROR(__xludf.DUMMYFUNCTION("""COMPUTED_VALUE"""),"Medium")</f>
        <v>Medium</v>
      </c>
      <c r="C356" s="39" t="str">
        <f ca="1">IFERROR(__xludf.DUMMYFUNCTION("""COMPUTED_VALUE"""),"prisma-ai.com")</f>
        <v>prisma-ai.com</v>
      </c>
      <c r="D356" s="40" t="str">
        <f ca="1">IFERROR(__xludf.DUMMYFUNCTION("""COMPUTED_VALUE"""),"This editing software enables users to create stunning visuals in a fraction of the time.")</f>
        <v>This editing software enables users to create stunning visuals in a fraction of the time.</v>
      </c>
      <c r="E356" s="37" t="str">
        <f ca="1">IFERROR(__xludf.DUMMYFUNCTION("""COMPUTED_VALUE"""),"🤩🤩🤩")</f>
        <v>🤩🤩🤩</v>
      </c>
      <c r="F356" s="41" t="str">
        <f ca="1">IFERROR(__xludf.DUMMYFUNCTION("""COMPUTED_VALUE"""),"Generate Design &amp; Presentation , Marketing &amp; Advertising , Text-To-Video , All")</f>
        <v>Generate Design &amp; Presentation , Marketing &amp; Advertising , Text-To-Video , All</v>
      </c>
    </row>
    <row r="357" spans="1:6" ht="62.5" hidden="1">
      <c r="A357" s="47" t="str">
        <f ca="1">IFERROR(__xludf.DUMMYFUNCTION("""COMPUTED_VALUE"""),"Leonardo")</f>
        <v>Leonardo</v>
      </c>
      <c r="B357" s="37" t="str">
        <f ca="1">IFERROR(__xludf.DUMMYFUNCTION("""COMPUTED_VALUE"""),"Low")</f>
        <v>Low</v>
      </c>
      <c r="C357" s="39" t="str">
        <f ca="1">IFERROR(__xludf.DUMMYFUNCTION("""COMPUTED_VALUE"""),"leonardo.ai")</f>
        <v>leonardo.ai</v>
      </c>
      <c r="D357" s="40" t="str">
        <f ca="1">IFERROR(__xludf.DUMMYFUNCTION("""COMPUTED_VALUE"""),"Generate mesmerizing visual art pieces in a few seconds and train your own model using generative AI training data to create better visual assets.")</f>
        <v>Generate mesmerizing visual art pieces in a few seconds and train your own model using generative AI training data to create better visual assets.</v>
      </c>
      <c r="E357" s="37"/>
      <c r="F357" s="41"/>
    </row>
    <row r="358" spans="1:6" ht="75" hidden="1">
      <c r="A358" s="47" t="str">
        <f ca="1">IFERROR(__xludf.DUMMYFUNCTION("""COMPUTED_VALUE"""),"Let's Enhance. io")</f>
        <v>Let's Enhance. io</v>
      </c>
      <c r="B358" s="37" t="str">
        <f ca="1">IFERROR(__xludf.DUMMYFUNCTION("""COMPUTED_VALUE"""),"Medium")</f>
        <v>Medium</v>
      </c>
      <c r="C358" s="39" t="str">
        <f ca="1">IFERROR(__xludf.DUMMYFUNCTION("""COMPUTED_VALUE"""),"letsenhance.io")</f>
        <v>letsenhance.io</v>
      </c>
      <c r="D358" s="40" t="str">
        <f ca="1">IFERROR(__xludf.DUMMYFUNCTION("""COMPUTED_VALUE"""),"Let's Enhance is an online tool that utilizes advanced AI algorithms to enhance and upscale your photos, resulting in improved image quality, noise reduction, and enhanced colors and details.")</f>
        <v>Let's Enhance is an online tool that utilizes advanced AI algorithms to enhance and upscale your photos, resulting in improved image quality, noise reduction, and enhanced colors and details.</v>
      </c>
      <c r="E358" s="37" t="str">
        <f ca="1">IFERROR(__xludf.DUMMYFUNCTION("""COMPUTED_VALUE"""),"🤩🤩🤩")</f>
        <v>🤩🤩🤩</v>
      </c>
      <c r="F358" s="41" t="str">
        <f ca="1">IFERROR(__xludf.DUMMYFUNCTION("""COMPUTED_VALUE"""),"Generate Art , Generate Design &amp; Presentation , All")</f>
        <v>Generate Art , Generate Design &amp; Presentation , All</v>
      </c>
    </row>
    <row r="359" spans="1:6" ht="75" hidden="1">
      <c r="A359" s="47" t="str">
        <f ca="1">IFERROR(__xludf.DUMMYFUNCTION("""COMPUTED_VALUE"""),"Listnr")</f>
        <v>Listnr</v>
      </c>
      <c r="B359" s="37" t="str">
        <f ca="1">IFERROR(__xludf.DUMMYFUNCTION("""COMPUTED_VALUE"""),"Low")</f>
        <v>Low</v>
      </c>
      <c r="C359" s="39" t="str">
        <f ca="1">IFERROR(__xludf.DUMMYFUNCTION("""COMPUTED_VALUE"""),"listnr.ai")</f>
        <v>listnr.ai</v>
      </c>
      <c r="D359" s="40" t="str">
        <f ca="1">IFERROR(__xludf.DUMMYFUNCTION("""COMPUTED_VALUE"""),"Listnr, a cutting-edge AI voice generator, helps you create and export your high-quality AI audio in less than a minute. It offers a library of over 900 voices in 142 different languages.")</f>
        <v>Listnr, a cutting-edge AI voice generator, helps you create and export your high-quality AI audio in less than a minute. It offers a library of over 900 voices in 142 different languages.</v>
      </c>
      <c r="E359" s="37"/>
      <c r="F359" s="41"/>
    </row>
    <row r="360" spans="1:6" ht="37.5" hidden="1">
      <c r="A360" s="47" t="str">
        <f ca="1">IFERROR(__xludf.DUMMYFUNCTION("""COMPUTED_VALUE"""),"LiveReacting")</f>
        <v>LiveReacting</v>
      </c>
      <c r="B360" s="37" t="str">
        <f ca="1">IFERROR(__xludf.DUMMYFUNCTION("""COMPUTED_VALUE"""),"Low")</f>
        <v>Low</v>
      </c>
      <c r="C360" s="39" t="str">
        <f ca="1">IFERROR(__xludf.DUMMYFUNCTION("""COMPUTED_VALUE"""),"livereacting.com")</f>
        <v>livereacting.com</v>
      </c>
      <c r="D360" s="40" t="str">
        <f ca="1">IFERROR(__xludf.DUMMYFUNCTION("""COMPUTED_VALUE"""),"A comprehensive platform that allows an AI to have audience engagement in your livestream")</f>
        <v>A comprehensive platform that allows an AI to have audience engagement in your livestream</v>
      </c>
      <c r="E360" s="37"/>
      <c r="F360" s="41"/>
    </row>
    <row r="361" spans="1:6" ht="37.5" hidden="1">
      <c r="A361" s="47" t="str">
        <f ca="1">IFERROR(__xludf.DUMMYFUNCTION("""COMPUTED_VALUE"""),"lnworld")</f>
        <v>lnworld</v>
      </c>
      <c r="B361" s="37" t="str">
        <f ca="1">IFERROR(__xludf.DUMMYFUNCTION("""COMPUTED_VALUE"""),"Medium")</f>
        <v>Medium</v>
      </c>
      <c r="C361" s="39" t="str">
        <f ca="1">IFERROR(__xludf.DUMMYFUNCTION("""COMPUTED_VALUE"""),"inworld.ai")</f>
        <v>inworld.ai</v>
      </c>
      <c r="D361" s="40" t="str">
        <f ca="1">IFERROR(__xludf.DUMMYFUNCTION("""COMPUTED_VALUE"""),"Make ingame NPCs more human like increasing player engagement and immersion.")</f>
        <v>Make ingame NPCs more human like increasing player engagement and immersion.</v>
      </c>
      <c r="E361" s="37"/>
      <c r="F361" s="41" t="str">
        <f ca="1">IFERROR(__xludf.DUMMYFUNCTION("""COMPUTED_VALUE"""),"Chat , Entertainment &amp; Self Improvement , All")</f>
        <v>Chat , Entertainment &amp; Self Improvement , All</v>
      </c>
    </row>
    <row r="362" spans="1:6" ht="62.5" hidden="1">
      <c r="A362" s="47" t="str">
        <f ca="1">IFERROR(__xludf.DUMMYFUNCTION("""COMPUTED_VALUE"""),"Logoai")</f>
        <v>Logoai</v>
      </c>
      <c r="B362" s="37" t="str">
        <f ca="1">IFERROR(__xludf.DUMMYFUNCTION("""COMPUTED_VALUE"""),"Low")</f>
        <v>Low</v>
      </c>
      <c r="C362" s="39" t="str">
        <f ca="1">IFERROR(__xludf.DUMMYFUNCTION("""COMPUTED_VALUE"""),"logoai.com")</f>
        <v>logoai.com</v>
      </c>
      <c r="D362" s="40" t="str">
        <f ca="1">IFERROR(__xludf.DUMMYFUNCTION("""COMPUTED_VALUE"""),"LogoAI is a brand building platform that can help you create professional logos, design matching identities, and automate brand promotion with on-brand social media content.")</f>
        <v>LogoAI is a brand building platform that can help you create professional logos, design matching identities, and automate brand promotion with on-brand social media content.</v>
      </c>
      <c r="E362" s="37"/>
      <c r="F362" s="41"/>
    </row>
    <row r="363" spans="1:6" ht="37.5" hidden="1">
      <c r="A363" s="47" t="str">
        <f ca="1">IFERROR(__xludf.DUMMYFUNCTION("""COMPUTED_VALUE"""),"Looka")</f>
        <v>Looka</v>
      </c>
      <c r="B363" s="37" t="str">
        <f ca="1">IFERROR(__xludf.DUMMYFUNCTION("""COMPUTED_VALUE"""),"High")</f>
        <v>High</v>
      </c>
      <c r="C363" s="39" t="str">
        <f ca="1">IFERROR(__xludf.DUMMYFUNCTION("""COMPUTED_VALUE"""),"looka.com")</f>
        <v>looka.com</v>
      </c>
      <c r="D363" s="40" t="str">
        <f ca="1">IFERROR(__xludf.DUMMYFUNCTION("""COMPUTED_VALUE"""),"Looka is a personal designer. It makes logos in minutes and brings your branding to life")</f>
        <v>Looka is a personal designer. It makes logos in minutes and brings your branding to life</v>
      </c>
      <c r="E363" s="37" t="str">
        <f ca="1">IFERROR(__xludf.DUMMYFUNCTION("""COMPUTED_VALUE"""),"💎💎💎")</f>
        <v>💎💎💎</v>
      </c>
      <c r="F363" s="41" t="str">
        <f ca="1">IFERROR(__xludf.DUMMYFUNCTION("""COMPUTED_VALUE"""),"Generate Design &amp; Presentation , All")</f>
        <v>Generate Design &amp; Presentation , All</v>
      </c>
    </row>
    <row r="364" spans="1:6" ht="112.5" hidden="1">
      <c r="A364" s="47" t="str">
        <f ca="1">IFERROR(__xludf.DUMMYFUNCTION("""COMPUTED_VALUE"""),"Lovo")</f>
        <v>Lovo</v>
      </c>
      <c r="B364" s="37" t="str">
        <f ca="1">IFERROR(__xludf.DUMMYFUNCTION("""COMPUTED_VALUE"""),"Low")</f>
        <v>Low</v>
      </c>
      <c r="C364" s="39" t="str">
        <f ca="1">IFERROR(__xludf.DUMMYFUNCTION("""COMPUTED_VALUE"""),"lovo.ai")</f>
        <v>lovo.ai</v>
      </c>
      <c r="D364" s="40" t="str">
        <f ca="1">IFERROR(__xludf.DUMMYFUNCTION("""COMPUTED_VALUE"""),"Lovo.ai is an AI-powered human-like and realistic voices content creator. Lovo AI offers the unique ability to create custom voices that fit your brand, project, or content seamlessly. With Lovo Studio, you can craft AI-generated voices that sound like yo"&amp;"u or any voice talent you desire.")</f>
        <v>Lovo.ai is an AI-powered human-like and realistic voices content creator. Lovo AI offers the unique ability to create custom voices that fit your brand, project, or content seamlessly. With Lovo Studio, you can craft AI-generated voices that sound like you or any voice talent you desire.</v>
      </c>
      <c r="E364" s="37"/>
      <c r="F364" s="41"/>
    </row>
    <row r="365" spans="1:6" ht="112.5" hidden="1">
      <c r="A365" s="47" t="str">
        <f ca="1">IFERROR(__xludf.DUMMYFUNCTION("""COMPUTED_VALUE"""),"Lumen5")</f>
        <v>Lumen5</v>
      </c>
      <c r="B365" s="37" t="str">
        <f ca="1">IFERROR(__xludf.DUMMYFUNCTION("""COMPUTED_VALUE"""),"Low")</f>
        <v>Low</v>
      </c>
      <c r="C365" s="39" t="str">
        <f ca="1">IFERROR(__xludf.DUMMYFUNCTION("""COMPUTED_VALUE"""),"lumen5.com")</f>
        <v>lumen5.com</v>
      </c>
      <c r="D365" s="40" t="str">
        <f ca="1">IFERROR(__xludf.DUMMYFUNCTION("""COMPUTED_VALUE"""),"Lumen5 will summarize your blog post and use A.I. to match each scene with relevant stock footage. The timing of each scene is algorithmically determined based on average reading speed. Text positioning and scene compositions are calculated to produce the"&amp;" best visual output.")</f>
        <v>Lumen5 will summarize your blog post and use A.I. to match each scene with relevant stock footage. The timing of each scene is algorithmically determined based on average reading speed. Text positioning and scene compositions are calculated to produce the best visual output.</v>
      </c>
      <c r="E365" s="37"/>
      <c r="F365" s="41"/>
    </row>
    <row r="366" spans="1:6" ht="50" hidden="1">
      <c r="A366" s="47" t="str">
        <f ca="1">IFERROR(__xludf.DUMMYFUNCTION("""COMPUTED_VALUE"""),"Luna")</f>
        <v>Luna</v>
      </c>
      <c r="B366" s="37" t="str">
        <f ca="1">IFERROR(__xludf.DUMMYFUNCTION("""COMPUTED_VALUE"""),"Low")</f>
        <v>Low</v>
      </c>
      <c r="C366" s="39" t="str">
        <f ca="1">IFERROR(__xludf.DUMMYFUNCTION("""COMPUTED_VALUE"""),"luna.ai")</f>
        <v>luna.ai</v>
      </c>
      <c r="D366" s="40" t="str">
        <f ca="1">IFERROR(__xludf.DUMMYFUNCTION("""COMPUTED_VALUE"""),"Luna’s AI revolutionizes the way you find leads and engage with them by suggesting highly personalized emails that get results.")</f>
        <v>Luna’s AI revolutionizes the way you find leads and engage with them by suggesting highly personalized emails that get results.</v>
      </c>
      <c r="E366" s="37" t="str">
        <f ca="1">IFERROR(__xludf.DUMMYFUNCTION("""COMPUTED_VALUE"""),"💎💎💎💎")</f>
        <v>💎💎💎💎</v>
      </c>
      <c r="F366" s="41" t="str">
        <f ca="1">IFERROR(__xludf.DUMMYFUNCTION("""COMPUTED_VALUE"""),"Tech Developer &amp; Programming , All")</f>
        <v>Tech Developer &amp; Programming , All</v>
      </c>
    </row>
    <row r="367" spans="1:6" ht="50" hidden="1">
      <c r="A367" s="47" t="str">
        <f ca="1">IFERROR(__xludf.DUMMYFUNCTION("""COMPUTED_VALUE"""),"Lyne")</f>
        <v>Lyne</v>
      </c>
      <c r="B367" s="37" t="str">
        <f ca="1">IFERROR(__xludf.DUMMYFUNCTION("""COMPUTED_VALUE"""),"Low")</f>
        <v>Low</v>
      </c>
      <c r="C367" s="39" t="str">
        <f ca="1">IFERROR(__xludf.DUMMYFUNCTION("""COMPUTED_VALUE"""),"lyne.ai")</f>
        <v>lyne.ai</v>
      </c>
      <c r="D367" s="40" t="str">
        <f ca="1">IFERROR(__xludf.DUMMYFUNCTION("""COMPUTED_VALUE"""),"Streamline operations, enhance customer satisfaction, and boost efficiency through its sophisticated technology.")</f>
        <v>Streamline operations, enhance customer satisfaction, and boost efficiency through its sophisticated technology.</v>
      </c>
      <c r="E367" s="37" t="str">
        <f ca="1">IFERROR(__xludf.DUMMYFUNCTION("""COMPUTED_VALUE"""),"🤩🤩🤩")</f>
        <v>🤩🤩🤩</v>
      </c>
      <c r="F367" s="41" t="str">
        <f ca="1">IFERROR(__xludf.DUMMYFUNCTION("""COMPUTED_VALUE"""),"Removed")</f>
        <v>Removed</v>
      </c>
    </row>
    <row r="368" spans="1:6" ht="50" hidden="1">
      <c r="A368" s="47" t="str">
        <f ca="1">IFERROR(__xludf.DUMMYFUNCTION("""COMPUTED_VALUE"""),"MadgicX")</f>
        <v>MadgicX</v>
      </c>
      <c r="B368" s="37" t="str">
        <f ca="1">IFERROR(__xludf.DUMMYFUNCTION("""COMPUTED_VALUE"""),"Medium")</f>
        <v>Medium</v>
      </c>
      <c r="C368" s="39" t="str">
        <f ca="1">IFERROR(__xludf.DUMMYFUNCTION("""COMPUTED_VALUE"""),"madgicx.com")</f>
        <v>madgicx.com</v>
      </c>
      <c r="D368" s="40" t="str">
        <f ca="1">IFERROR(__xludf.DUMMYFUNCTION("""COMPUTED_VALUE"""),"Ad performance tool that maximizes ad spend by focusing on ad optimization with instant audits, and advanced tracking and automation")</f>
        <v>Ad performance tool that maximizes ad spend by focusing on ad optimization with instant audits, and advanced tracking and automation</v>
      </c>
      <c r="E368" s="37" t="str">
        <f ca="1">IFERROR(__xludf.DUMMYFUNCTION("""COMPUTED_VALUE"""),"💎💎💎💎")</f>
        <v>💎💎💎💎</v>
      </c>
      <c r="F368" s="41" t="str">
        <f ca="1">IFERROR(__xludf.DUMMYFUNCTION("""COMPUTED_VALUE"""),"Automation &amp; RPA , Generate Design &amp; Presentation , All")</f>
        <v>Automation &amp; RPA , Generate Design &amp; Presentation , All</v>
      </c>
    </row>
    <row r="369" spans="1:6" ht="25" hidden="1">
      <c r="A369" s="47" t="str">
        <f ca="1">IFERROR(__xludf.DUMMYFUNCTION("""COMPUTED_VALUE"""),"MakeLogoAI")</f>
        <v>MakeLogoAI</v>
      </c>
      <c r="B369" s="37" t="str">
        <f ca="1">IFERROR(__xludf.DUMMYFUNCTION("""COMPUTED_VALUE"""),"Low")</f>
        <v>Low</v>
      </c>
      <c r="C369" s="39" t="str">
        <f ca="1">IFERROR(__xludf.DUMMYFUNCTION("""COMPUTED_VALUE"""),"makelogoai.com")</f>
        <v>makelogoai.com</v>
      </c>
      <c r="D369" s="40" t="str">
        <f ca="1">IFERROR(__xludf.DUMMYFUNCTION("""COMPUTED_VALUE"""),"AI-powered logo maker for custom logo design in minutes.")</f>
        <v>AI-powered logo maker for custom logo design in minutes.</v>
      </c>
      <c r="E369" s="37"/>
      <c r="F369" s="41" t="str">
        <f ca="1">IFERROR(__xludf.DUMMYFUNCTION("""COMPUTED_VALUE"""),"removed")</f>
        <v>removed</v>
      </c>
    </row>
    <row r="370" spans="1:6" ht="37.5" hidden="1">
      <c r="A370" s="47" t="str">
        <f ca="1">IFERROR(__xludf.DUMMYFUNCTION("""COMPUTED_VALUE"""),"Mark Copy AI")</f>
        <v>Mark Copy AI</v>
      </c>
      <c r="B370" s="37" t="str">
        <f ca="1">IFERROR(__xludf.DUMMYFUNCTION("""COMPUTED_VALUE"""),"Low")</f>
        <v>Low</v>
      </c>
      <c r="C370" s="39" t="str">
        <f ca="1">IFERROR(__xludf.DUMMYFUNCTION("""COMPUTED_VALUE"""),"markcopy.ai")</f>
        <v>markcopy.ai</v>
      </c>
      <c r="D370" s="40" t="str">
        <f ca="1">IFERROR(__xludf.DUMMYFUNCTION("""COMPUTED_VALUE"""),"AI-powered platform providing advanced document automation solutions.")</f>
        <v>AI-powered platform providing advanced document automation solutions.</v>
      </c>
      <c r="E370" s="37" t="str">
        <f ca="1">IFERROR(__xludf.DUMMYFUNCTION("""COMPUTED_VALUE"""),"🤩🤩🤩🤩🤩")</f>
        <v>🤩🤩🤩🤩🤩</v>
      </c>
      <c r="F370" s="41" t="str">
        <f ca="1">IFERROR(__xludf.DUMMYFUNCTION("""COMPUTED_VALUE"""),"Automation &amp; RPA , Tech Developer &amp; Programming , SEO &amp; Social Media , Copywriting , All")</f>
        <v>Automation &amp; RPA , Tech Developer &amp; Programming , SEO &amp; Social Media , Copywriting , All</v>
      </c>
    </row>
    <row r="371" spans="1:6" ht="12.5" hidden="1">
      <c r="A371" s="47" t="str">
        <f ca="1">IFERROR(__xludf.DUMMYFUNCTION("""COMPUTED_VALUE"""),"MarketingBlocks AI")</f>
        <v>MarketingBlocks AI</v>
      </c>
      <c r="B371" s="37" t="str">
        <f ca="1">IFERROR(__xludf.DUMMYFUNCTION("""COMPUTED_VALUE"""),"Low")</f>
        <v>Low</v>
      </c>
      <c r="C371" s="39" t="str">
        <f ca="1">IFERROR(__xludf.DUMMYFUNCTION("""COMPUTED_VALUE"""),"hey.marketingblocks.ai")</f>
        <v>hey.marketingblocks.ai</v>
      </c>
      <c r="D371" s="40" t="str">
        <f ca="1">IFERROR(__xludf.DUMMYFUNCTION("""COMPUTED_VALUE"""),"AI assistant for your marketing assets")</f>
        <v>AI assistant for your marketing assets</v>
      </c>
      <c r="E371" s="37" t="str">
        <f ca="1">IFERROR(__xludf.DUMMYFUNCTION("""COMPUTED_VALUE"""),"💎💎")</f>
        <v>💎💎</v>
      </c>
      <c r="F371" s="41" t="str">
        <f ca="1">IFERROR(__xludf.DUMMYFUNCTION("""COMPUTED_VALUE"""),"Generate Art , Marketing &amp; Advertising , Tech Developer &amp; Programming , Text-To-Video , Copywriting , All")</f>
        <v>Generate Art , Marketing &amp; Advertising , Tech Developer &amp; Programming , Text-To-Video , Copywriting , All</v>
      </c>
    </row>
    <row r="372" spans="1:6" ht="25" hidden="1">
      <c r="A372" s="47" t="str">
        <f ca="1">IFERROR(__xludf.DUMMYFUNCTION("""COMPUTED_VALUE"""),"Maverick")</f>
        <v>Maverick</v>
      </c>
      <c r="B372" s="37" t="str">
        <f ca="1">IFERROR(__xludf.DUMMYFUNCTION("""COMPUTED_VALUE"""),"Low")</f>
        <v>Low</v>
      </c>
      <c r="C372" s="39" t="str">
        <f ca="1">IFERROR(__xludf.DUMMYFUNCTION("""COMPUTED_VALUE"""),"trymaverick.com")</f>
        <v>trymaverick.com</v>
      </c>
      <c r="D372" s="40" t="str">
        <f ca="1">IFERROR(__xludf.DUMMYFUNCTION("""COMPUTED_VALUE"""),"Make your video messages more personal with this ecommerce tool")</f>
        <v>Make your video messages more personal with this ecommerce tool</v>
      </c>
      <c r="E372" s="37" t="str">
        <f ca="1">IFERROR(__xludf.DUMMYFUNCTION("""COMPUTED_VALUE"""),"💎💎💎💎💎")</f>
        <v>💎💎💎💎💎</v>
      </c>
      <c r="F372" s="41" t="str">
        <f ca="1">IFERROR(__xludf.DUMMYFUNCTION("""COMPUTED_VALUE"""),"Generate Design &amp; Presentation , Marketing &amp; Advertising , Text-To-Video , All")</f>
        <v>Generate Design &amp; Presentation , Marketing &amp; Advertising , Text-To-Video , All</v>
      </c>
    </row>
    <row r="373" spans="1:6" ht="87.5" hidden="1">
      <c r="A373" s="47" t="str">
        <f ca="1">IFERROR(__xludf.DUMMYFUNCTION("""COMPUTED_VALUE"""),"MeetRecord")</f>
        <v>MeetRecord</v>
      </c>
      <c r="B373" s="37" t="str">
        <f ca="1">IFERROR(__xludf.DUMMYFUNCTION("""COMPUTED_VALUE"""),"Low")</f>
        <v>Low</v>
      </c>
      <c r="C373" s="39" t="str">
        <f ca="1">IFERROR(__xludf.DUMMYFUNCTION("""COMPUTED_VALUE"""),"meetrecord.com")</f>
        <v>meetrecord.com</v>
      </c>
      <c r="D373" s="40" t="str">
        <f ca="1">IFERROR(__xludf.DUMMYFUNCTION("""COMPUTED_VALUE"""),"Use AI insight to evaluate individual sales calls or analyze conversations across teams to get in-depth insights on how your sales reps performed, understand patterns of high performing sales reps and get feedback on what can be improved.")</f>
        <v>Use AI insight to evaluate individual sales calls or analyze conversations across teams to get in-depth insights on how your sales reps performed, understand patterns of high performing sales reps and get feedback on what can be improved.</v>
      </c>
      <c r="E373" s="37" t="str">
        <f ca="1">IFERROR(__xludf.DUMMYFUNCTION("""COMPUTED_VALUE"""),"🤩🤩🤩🤩🤩")</f>
        <v>🤩🤩🤩🤩🤩</v>
      </c>
      <c r="F373" s="41" t="str">
        <f ca="1">IFERROR(__xludf.DUMMYFUNCTION("""COMPUTED_VALUE"""),"Generate Design &amp; Presentation , Sales , All")</f>
        <v>Generate Design &amp; Presentation , Sales , All</v>
      </c>
    </row>
    <row r="374" spans="1:6" ht="12.5" hidden="1">
      <c r="A374" s="47" t="str">
        <f ca="1">IFERROR(__xludf.DUMMYFUNCTION("""COMPUTED_VALUE"""),"Microsoft Bing")</f>
        <v>Microsoft Bing</v>
      </c>
      <c r="B374" s="37" t="str">
        <f ca="1">IFERROR(__xludf.DUMMYFUNCTION("""COMPUTED_VALUE"""),"High")</f>
        <v>High</v>
      </c>
      <c r="C374" s="39" t="str">
        <f ca="1">IFERROR(__xludf.DUMMYFUNCTION("""COMPUTED_VALUE"""),"bing.com/?/ai")</f>
        <v>bing.com/?/ai</v>
      </c>
      <c r="D374" s="40" t="str">
        <f ca="1">IFERROR(__xludf.DUMMYFUNCTION("""COMPUTED_VALUE"""),"Your new AI search engine")</f>
        <v>Your new AI search engine</v>
      </c>
      <c r="E374" s="37" t="str">
        <f ca="1">IFERROR(__xludf.DUMMYFUNCTION("""COMPUTED_VALUE"""),"🤩🤩🤩🤩🤩")</f>
        <v>🤩🤩🤩🤩🤩</v>
      </c>
      <c r="F374" s="41" t="str">
        <f ca="1">IFERROR(__xludf.DUMMYFUNCTION("""COMPUTED_VALUE"""),"Chat , Platform , All")</f>
        <v>Chat , Platform , All</v>
      </c>
    </row>
    <row r="375" spans="1:6" ht="12.5" hidden="1">
      <c r="A375" s="47" t="str">
        <f ca="1">IFERROR(__xludf.DUMMYFUNCTION("""COMPUTED_VALUE"""),"Midjourney")</f>
        <v>Midjourney</v>
      </c>
      <c r="B375" s="37" t="str">
        <f ca="1">IFERROR(__xludf.DUMMYFUNCTION("""COMPUTED_VALUE"""),"High")</f>
        <v>High</v>
      </c>
      <c r="C375" s="39" t="str">
        <f ca="1">IFERROR(__xludf.DUMMYFUNCTION("""COMPUTED_VALUE"""),"midjourney.com")</f>
        <v>midjourney.com</v>
      </c>
      <c r="D375" s="40" t="str">
        <f ca="1">IFERROR(__xludf.DUMMYFUNCTION("""COMPUTED_VALUE"""),"Create an art in discord")</f>
        <v>Create an art in discord</v>
      </c>
      <c r="E375" s="37" t="str">
        <f ca="1">IFERROR(__xludf.DUMMYFUNCTION("""COMPUTED_VALUE"""),"🤩🤩🤩")</f>
        <v>🤩🤩🤩</v>
      </c>
      <c r="F375" s="41" t="str">
        <f ca="1">IFERROR(__xludf.DUMMYFUNCTION("""COMPUTED_VALUE"""),"Generate Art , All")</f>
        <v>Generate Art , All</v>
      </c>
    </row>
    <row r="376" spans="1:6" ht="25" hidden="1">
      <c r="A376" s="47" t="str">
        <f ca="1">IFERROR(__xludf.DUMMYFUNCTION("""COMPUTED_VALUE"""),"Mindgrasp")</f>
        <v>Mindgrasp</v>
      </c>
      <c r="B376" s="37" t="str">
        <f ca="1">IFERROR(__xludf.DUMMYFUNCTION("""COMPUTED_VALUE"""),"Medium")</f>
        <v>Medium</v>
      </c>
      <c r="C376" s="39" t="str">
        <f ca="1">IFERROR(__xludf.DUMMYFUNCTION("""COMPUTED_VALUE"""),"mindgrasp.ai")</f>
        <v>mindgrasp.ai</v>
      </c>
      <c r="D376" s="40" t="str">
        <f ca="1">IFERROR(__xludf.DUMMYFUNCTION("""COMPUTED_VALUE"""),"This AI will help you take minutes and notes, faster than ever")</f>
        <v>This AI will help you take minutes and notes, faster than ever</v>
      </c>
      <c r="E376" s="37" t="str">
        <f ca="1">IFERROR(__xludf.DUMMYFUNCTION("""COMPUTED_VALUE"""),"🤩")</f>
        <v>🤩</v>
      </c>
      <c r="F376" s="41" t="str">
        <f ca="1">IFERROR(__xludf.DUMMYFUNCTION("""COMPUTED_VALUE"""),"Entertainment &amp; Self Improvement , Tech Developer &amp; Programming , Prompt Assistance , All")</f>
        <v>Entertainment &amp; Self Improvement , Tech Developer &amp; Programming , Prompt Assistance , All</v>
      </c>
    </row>
    <row r="377" spans="1:6" ht="25" hidden="1">
      <c r="A377" s="47" t="str">
        <f ca="1">IFERROR(__xludf.DUMMYFUNCTION("""COMPUTED_VALUE"""),"Mirage")</f>
        <v>Mirage</v>
      </c>
      <c r="B377" s="37" t="str">
        <f ca="1">IFERROR(__xludf.DUMMYFUNCTION("""COMPUTED_VALUE"""),"Low")</f>
        <v>Low</v>
      </c>
      <c r="C377" s="39" t="str">
        <f ca="1">IFERROR(__xludf.DUMMYFUNCTION("""COMPUTED_VALUE"""),"mirageml.com")</f>
        <v>mirageml.com</v>
      </c>
      <c r="D377" s="40" t="str">
        <f ca="1">IFERROR(__xludf.DUMMYFUNCTION("""COMPUTED_VALUE"""),"AI-powered 3D generative design platform for creatives.")</f>
        <v>AI-powered 3D generative design platform for creatives.</v>
      </c>
      <c r="E377" s="37" t="str">
        <f ca="1">IFERROR(__xludf.DUMMYFUNCTION("""COMPUTED_VALUE"""),"💎💎💎")</f>
        <v>💎💎💎</v>
      </c>
      <c r="F377" s="41" t="str">
        <f ca="1">IFERROR(__xludf.DUMMYFUNCTION("""COMPUTED_VALUE"""),"Entertainment &amp; Self Improvement , Generate Design &amp; Presentation , All")</f>
        <v>Entertainment &amp; Self Improvement , Generate Design &amp; Presentation , All</v>
      </c>
    </row>
    <row r="378" spans="1:6" ht="25" hidden="1">
      <c r="A378" s="47" t="str">
        <f ca="1">IFERROR(__xludf.DUMMYFUNCTION("""COMPUTED_VALUE"""),"Monster Mash")</f>
        <v>Monster Mash</v>
      </c>
      <c r="B378" s="37" t="str">
        <f ca="1">IFERROR(__xludf.DUMMYFUNCTION("""COMPUTED_VALUE"""),"Low")</f>
        <v>Low</v>
      </c>
      <c r="C378" s="42" t="str">
        <f ca="1">IFERROR(__xludf.DUMMYFUNCTION("""COMPUTED_VALUE"""),"monstermash.zone")</f>
        <v>monstermash.zone</v>
      </c>
      <c r="D378" s="40" t="str">
        <f ca="1">IFERROR(__xludf.DUMMYFUNCTION("""COMPUTED_VALUE"""),"Media transformer from 2D to 3D to animation")</f>
        <v>Media transformer from 2D to 3D to animation</v>
      </c>
      <c r="E378" s="37" t="str">
        <f ca="1">IFERROR(__xludf.DUMMYFUNCTION("""COMPUTED_VALUE"""),"🤩🤩🤩🤩🤩")</f>
        <v>🤩🤩🤩🤩🤩</v>
      </c>
      <c r="F378" s="41" t="str">
        <f ca="1">IFERROR(__xludf.DUMMYFUNCTION("""COMPUTED_VALUE"""),"Generate Art , Generate Design &amp; Presentation , All")</f>
        <v>Generate Art , Generate Design &amp; Presentation , All</v>
      </c>
    </row>
    <row r="379" spans="1:6" ht="50" hidden="1">
      <c r="A379" s="47" t="str">
        <f ca="1">IFERROR(__xludf.DUMMYFUNCTION("""COMPUTED_VALUE"""),"Mostly AI")</f>
        <v>Mostly AI</v>
      </c>
      <c r="B379" s="37" t="str">
        <f ca="1">IFERROR(__xludf.DUMMYFUNCTION("""COMPUTED_VALUE"""),"Low")</f>
        <v>Low</v>
      </c>
      <c r="C379" s="39" t="str">
        <f ca="1">IFERROR(__xludf.DUMMYFUNCTION("""COMPUTED_VALUE"""),"mostly.ai")</f>
        <v>mostly.ai</v>
      </c>
      <c r="D379" s="40" t="str">
        <f ca="1">IFERROR(__xludf.DUMMYFUNCTION("""COMPUTED_VALUE"""),"Mostly.ai is a state-of-the-art platform that provides sophisticated data anonymization solutions using AI technology")</f>
        <v>Mostly.ai is a state-of-the-art platform that provides sophisticated data anonymization solutions using AI technology</v>
      </c>
      <c r="E379" s="37" t="str">
        <f ca="1">IFERROR(__xludf.DUMMYFUNCTION("""COMPUTED_VALUE"""),"🤩🤩🤩")</f>
        <v>🤩🤩🤩</v>
      </c>
      <c r="F379" s="41" t="str">
        <f ca="1">IFERROR(__xludf.DUMMYFUNCTION("""COMPUTED_VALUE"""),"Tech Developer &amp; Programming , All")</f>
        <v>Tech Developer &amp; Programming , All</v>
      </c>
    </row>
    <row r="380" spans="1:6" ht="37.5" hidden="1">
      <c r="A380" s="47" t="str">
        <f ca="1">IFERROR(__xludf.DUMMYFUNCTION("""COMPUTED_VALUE"""),"Motion App")</f>
        <v>Motion App</v>
      </c>
      <c r="B380" s="37" t="str">
        <f ca="1">IFERROR(__xludf.DUMMYFUNCTION("""COMPUTED_VALUE"""),"Medium")</f>
        <v>Medium</v>
      </c>
      <c r="C380" s="39" t="str">
        <f ca="1">IFERROR(__xludf.DUMMYFUNCTION("""COMPUTED_VALUE"""),"usemotion.com")</f>
        <v>usemotion.com</v>
      </c>
      <c r="D380" s="40" t="str">
        <f ca="1">IFERROR(__xludf.DUMMYFUNCTION("""COMPUTED_VALUE"""),"Uses AI to intelligently plan your day, schedule meetings, and build the perfect to-do list")</f>
        <v>Uses AI to intelligently plan your day, schedule meetings, and build the perfect to-do list</v>
      </c>
      <c r="E380" s="37" t="str">
        <f ca="1">IFERROR(__xludf.DUMMYFUNCTION("""COMPUTED_VALUE"""),"🤩🤩🤩")</f>
        <v>🤩🤩🤩</v>
      </c>
      <c r="F380" s="41" t="str">
        <f ca="1">IFERROR(__xludf.DUMMYFUNCTION("""COMPUTED_VALUE"""),"Productivity , All")</f>
        <v>Productivity , All</v>
      </c>
    </row>
    <row r="381" spans="1:6" ht="25" hidden="1">
      <c r="A381" s="47" t="str">
        <f ca="1">IFERROR(__xludf.DUMMYFUNCTION("""COMPUTED_VALUE"""),"MOVE Ai")</f>
        <v>MOVE Ai</v>
      </c>
      <c r="B381" s="37" t="str">
        <f ca="1">IFERROR(__xludf.DUMMYFUNCTION("""COMPUTED_VALUE"""),"Medium")</f>
        <v>Medium</v>
      </c>
      <c r="C381" s="39" t="str">
        <f ca="1">IFERROR(__xludf.DUMMYFUNCTION("""COMPUTED_VALUE"""),"move.ai")</f>
        <v>move.ai</v>
      </c>
      <c r="D381" s="40" t="str">
        <f ca="1">IFERROR(__xludf.DUMMYFUNCTION("""COMPUTED_VALUE"""),"AI-powered platform that extracts movement in a video")</f>
        <v>AI-powered platform that extracts movement in a video</v>
      </c>
      <c r="E381" s="37" t="str">
        <f ca="1">IFERROR(__xludf.DUMMYFUNCTION("""COMPUTED_VALUE"""),"🤩🤩🤩🤩🤩")</f>
        <v>🤩🤩🤩🤩🤩</v>
      </c>
      <c r="F381" s="41" t="str">
        <f ca="1">IFERROR(__xludf.DUMMYFUNCTION("""COMPUTED_VALUE"""),"Generate Design &amp; Presentation , Tech Developer &amp; Programming , All")</f>
        <v>Generate Design &amp; Presentation , Tech Developer &amp; Programming , All</v>
      </c>
    </row>
    <row r="382" spans="1:6" ht="37.5" hidden="1">
      <c r="A382" s="47" t="str">
        <f ca="1">IFERROR(__xludf.DUMMYFUNCTION("""COMPUTED_VALUE"""),"Mubert")</f>
        <v>Mubert</v>
      </c>
      <c r="B382" s="37" t="str">
        <f ca="1">IFERROR(__xludf.DUMMYFUNCTION("""COMPUTED_VALUE"""),"Medium")</f>
        <v>Medium</v>
      </c>
      <c r="C382" s="39" t="str">
        <f ca="1">IFERROR(__xludf.DUMMYFUNCTION("""COMPUTED_VALUE"""),"mubert.com")</f>
        <v>mubert.com</v>
      </c>
      <c r="D382" s="40" t="str">
        <f ca="1">IFERROR(__xludf.DUMMYFUNCTION("""COMPUTED_VALUE"""),"Mubert is a generative music streaming platform providing unique audio experiences.")</f>
        <v>Mubert is a generative music streaming platform providing unique audio experiences.</v>
      </c>
      <c r="E382" s="37" t="str">
        <f ca="1">IFERROR(__xludf.DUMMYFUNCTION("""COMPUTED_VALUE"""),"🤩🤩🤩")</f>
        <v>🤩🤩🤩</v>
      </c>
      <c r="F382" s="41" t="str">
        <f ca="1">IFERROR(__xludf.DUMMYFUNCTION("""COMPUTED_VALUE"""),"Generate Music , All")</f>
        <v>Generate Music , All</v>
      </c>
    </row>
    <row r="383" spans="1:6" ht="62.5" hidden="1">
      <c r="A383" s="47" t="str">
        <f ca="1">IFERROR(__xludf.DUMMYFUNCTION("""COMPUTED_VALUE"""),"Murf")</f>
        <v>Murf</v>
      </c>
      <c r="B383" s="37" t="str">
        <f ca="1">IFERROR(__xludf.DUMMYFUNCTION("""COMPUTED_VALUE"""),"Low")</f>
        <v>Low</v>
      </c>
      <c r="C383" s="39" t="str">
        <f ca="1">IFERROR(__xludf.DUMMYFUNCTION("""COMPUTED_VALUE"""),"murf.ai")</f>
        <v>murf.ai</v>
      </c>
      <c r="D383" s="40" t="str">
        <f ca="1">IFERROR(__xludf.DUMMYFUNCTION("""COMPUTED_VALUE"""),"Serving as a voice maker, Murf AI helps you create life-like synthetic voices that mimic the tonalities and prosodies of human speech and sound.")</f>
        <v>Serving as a voice maker, Murf AI helps you create life-like synthetic voices that mimic the tonalities and prosodies of human speech and sound.</v>
      </c>
      <c r="E383" s="37"/>
      <c r="F383" s="41"/>
    </row>
    <row r="384" spans="1:6" ht="37.5" hidden="1">
      <c r="A384" s="47" t="str">
        <f ca="1">IFERROR(__xludf.DUMMYFUNCTION("""COMPUTED_VALUE"""),"Musent (OpenAI)")</f>
        <v>Musent (OpenAI)</v>
      </c>
      <c r="B384" s="37" t="str">
        <f ca="1">IFERROR(__xludf.DUMMYFUNCTION("""COMPUTED_VALUE"""),"Low")</f>
        <v>Low</v>
      </c>
      <c r="C384" s="39" t="str">
        <f ca="1">IFERROR(__xludf.DUMMYFUNCTION("""COMPUTED_VALUE"""),"openai.com/blog/musenet")</f>
        <v>openai.com/blog/musenet</v>
      </c>
      <c r="D384" s="40" t="str">
        <f ca="1">IFERROR(__xludf.DUMMYFUNCTION("""COMPUTED_VALUE"""),"Musenet is an AI-generated text-based music composer using machine learning.")</f>
        <v>Musenet is an AI-generated text-based music composer using machine learning.</v>
      </c>
      <c r="E384" s="37" t="str">
        <f ca="1">IFERROR(__xludf.DUMMYFUNCTION("""COMPUTED_VALUE"""),"🤩🤩🤩")</f>
        <v>🤩🤩🤩</v>
      </c>
      <c r="F384" s="41" t="str">
        <f ca="1">IFERROR(__xludf.DUMMYFUNCTION("""COMPUTED_VALUE"""),"Removed")</f>
        <v>Removed</v>
      </c>
    </row>
    <row r="385" spans="1:6" ht="12.5" hidden="1">
      <c r="A385" s="47" t="str">
        <f ca="1">IFERROR(__xludf.DUMMYFUNCTION("""COMPUTED_VALUE"""),"Musico")</f>
        <v>Musico</v>
      </c>
      <c r="B385" s="37" t="str">
        <f ca="1">IFERROR(__xludf.DUMMYFUNCTION("""COMPUTED_VALUE"""),"Low")</f>
        <v>Low</v>
      </c>
      <c r="C385" s="39" t="str">
        <f ca="1">IFERROR(__xludf.DUMMYFUNCTION("""COMPUTED_VALUE"""),"musi-co.com/listen")</f>
        <v>musi-co.com/listen</v>
      </c>
      <c r="D385" s="40" t="str">
        <f ca="1">IFERROR(__xludf.DUMMYFUNCTION("""COMPUTED_VALUE"""),"Listen and create music with Ai.")</f>
        <v>Listen and create music with Ai.</v>
      </c>
      <c r="E385" s="37" t="str">
        <f ca="1">IFERROR(__xludf.DUMMYFUNCTION("""COMPUTED_VALUE"""),"🤩🤩🤩🤩🤩")</f>
        <v>🤩🤩🤩🤩🤩</v>
      </c>
      <c r="F385" s="41" t="str">
        <f ca="1">IFERROR(__xludf.DUMMYFUNCTION("""COMPUTED_VALUE"""),"Entertainment &amp; Self Improvement , Generate Music , Marketing &amp; Advertising , All")</f>
        <v>Entertainment &amp; Self Improvement , Generate Music , Marketing &amp; Advertising , All</v>
      </c>
    </row>
    <row r="386" spans="1:6" ht="87.5" hidden="1">
      <c r="A386" s="47" t="str">
        <f ca="1">IFERROR(__xludf.DUMMYFUNCTION("""COMPUTED_VALUE"""),"Musixmatch")</f>
        <v>Musixmatch</v>
      </c>
      <c r="B386" s="37" t="str">
        <f ca="1">IFERROR(__xludf.DUMMYFUNCTION("""COMPUTED_VALUE"""),"Low")</f>
        <v>Low</v>
      </c>
      <c r="C386" s="39" t="str">
        <f ca="1">IFERROR(__xludf.DUMMYFUNCTION("""COMPUTED_VALUE"""),"musixmatch.com")</f>
        <v>musixmatch.com</v>
      </c>
      <c r="D386" s="40" t="str">
        <f ca="1">IFERROR(__xludf.DUMMYFUNCTION("""COMPUTED_VALUE"""),"Musixmatch AI reveals the structure and the meanings of lyrics by extracting deep metadata from the lyrics like entities, explicitness, sentiment, emotions and topics to get the complete understanding of a song.")</f>
        <v>Musixmatch AI reveals the structure and the meanings of lyrics by extracting deep metadata from the lyrics like entities, explicitness, sentiment, emotions and topics to get the complete understanding of a song.</v>
      </c>
      <c r="E386" s="37"/>
      <c r="F386" s="41"/>
    </row>
    <row r="387" spans="1:6" ht="50" hidden="1">
      <c r="A387" s="47" t="str">
        <f ca="1">IFERROR(__xludf.DUMMYFUNCTION("""COMPUTED_VALUE"""),"Mutable")</f>
        <v>Mutable</v>
      </c>
      <c r="B387" s="37" t="str">
        <f ca="1">IFERROR(__xludf.DUMMYFUNCTION("""COMPUTED_VALUE"""),"Low")</f>
        <v>Low</v>
      </c>
      <c r="C387" s="39" t="str">
        <f ca="1">IFERROR(__xludf.DUMMYFUNCTION("""COMPUTED_VALUE"""),"mutable.ai")</f>
        <v>mutable.ai</v>
      </c>
      <c r="D387" s="40" t="str">
        <f ca="1">IFERROR(__xludf.DUMMYFUNCTION("""COMPUTED_VALUE"""),"Allows users to seamlessly incorporate AI into their current workflows and procedures, resulting in greater efficiency.")</f>
        <v>Allows users to seamlessly incorporate AI into their current workflows and procedures, resulting in greater efficiency.</v>
      </c>
      <c r="E387" s="37" t="str">
        <f ca="1">IFERROR(__xludf.DUMMYFUNCTION("""COMPUTED_VALUE"""),"💎💎💎💎")</f>
        <v>💎💎💎💎</v>
      </c>
      <c r="F387" s="41" t="str">
        <f ca="1">IFERROR(__xludf.DUMMYFUNCTION("""COMPUTED_VALUE"""),"Tech Developer &amp; Programming , All")</f>
        <v>Tech Developer &amp; Programming , All</v>
      </c>
    </row>
    <row r="388" spans="1:6" ht="25" hidden="1">
      <c r="A388" s="47" t="str">
        <f ca="1">IFERROR(__xludf.DUMMYFUNCTION("""COMPUTED_VALUE"""),"Myko AI")</f>
        <v>Myko AI</v>
      </c>
      <c r="B388" s="37" t="str">
        <f ca="1">IFERROR(__xludf.DUMMYFUNCTION("""COMPUTED_VALUE"""),"Low")</f>
        <v>Low</v>
      </c>
      <c r="C388" s="39" t="str">
        <f ca="1">IFERROR(__xludf.DUMMYFUNCTION("""COMPUTED_VALUE"""),"myko.ai")</f>
        <v>myko.ai</v>
      </c>
      <c r="D388" s="40" t="str">
        <f ca="1">IFERROR(__xludf.DUMMYFUNCTION("""COMPUTED_VALUE"""),"Highly-tailored spreadsheet helper to maximize productivity.")</f>
        <v>Highly-tailored spreadsheet helper to maximize productivity.</v>
      </c>
      <c r="E388" s="37" t="str">
        <f ca="1">IFERROR(__xludf.DUMMYFUNCTION("""COMPUTED_VALUE"""),"🤩🤩🤩")</f>
        <v>🤩🤩🤩</v>
      </c>
      <c r="F388" s="41" t="str">
        <f ca="1">IFERROR(__xludf.DUMMYFUNCTION("""COMPUTED_VALUE"""),"Generate Design &amp; Presentation , Legal, Finance, &amp; Data Tools , All")</f>
        <v>Generate Design &amp; Presentation , Legal, Finance, &amp; Data Tools , All</v>
      </c>
    </row>
    <row r="389" spans="1:6" ht="25" hidden="1">
      <c r="A389" s="47" t="str">
        <f ca="1">IFERROR(__xludf.DUMMYFUNCTION("""COMPUTED_VALUE"""),"Namelix")</f>
        <v>Namelix</v>
      </c>
      <c r="B389" s="37" t="str">
        <f ca="1">IFERROR(__xludf.DUMMYFUNCTION("""COMPUTED_VALUE"""),"Medium")</f>
        <v>Medium</v>
      </c>
      <c r="C389" s="39" t="str">
        <f ca="1">IFERROR(__xludf.DUMMYFUNCTION("""COMPUTED_VALUE"""),"namelix.com")</f>
        <v>namelix.com</v>
      </c>
      <c r="D389" s="40" t="str">
        <f ca="1">IFERROR(__xludf.DUMMYFUNCTION("""COMPUTED_VALUE"""),"Namelix offers automated business name generation for branding.")</f>
        <v>Namelix offers automated business name generation for branding.</v>
      </c>
      <c r="E389" s="37"/>
      <c r="F389" s="41" t="str">
        <f ca="1">IFERROR(__xludf.DUMMYFUNCTION("""COMPUTED_VALUE"""),"Entertainment &amp; Self Improvement , Generate Design &amp; Presentation , All")</f>
        <v>Entertainment &amp; Self Improvement , Generate Design &amp; Presentation , All</v>
      </c>
    </row>
    <row r="390" spans="1:6" ht="87.5" hidden="1">
      <c r="A390" s="47" t="str">
        <f ca="1">IFERROR(__xludf.DUMMYFUNCTION("""COMPUTED_VALUE"""),"Naturalreaders")</f>
        <v>Naturalreaders</v>
      </c>
      <c r="B390" s="37" t="str">
        <f ca="1">IFERROR(__xludf.DUMMYFUNCTION("""COMPUTED_VALUE"""),"Low")</f>
        <v>Low</v>
      </c>
      <c r="C390" s="39" t="str">
        <f ca="1">IFERROR(__xludf.DUMMYFUNCTION("""COMPUTED_VALUE"""),"naturalreaders.com")</f>
        <v>naturalreaders.com</v>
      </c>
      <c r="D390" s="40" t="str">
        <f ca="1">IFERROR(__xludf.DUMMYFUNCTION("""COMPUTED_VALUE"""),"NaturalReader text-to-speech is a personal reading tool that allows you to listen from text, documents, websites, and images. It makes learning more accessible by assisting with any reading, taking tests and promoting independence.")</f>
        <v>NaturalReader text-to-speech is a personal reading tool that allows you to listen from text, documents, websites, and images. It makes learning more accessible by assisting with any reading, taking tests and promoting independence.</v>
      </c>
      <c r="E390" s="37"/>
      <c r="F390" s="41"/>
    </row>
    <row r="391" spans="1:6" ht="62.5" hidden="1">
      <c r="A391" s="47" t="str">
        <f ca="1">IFERROR(__xludf.DUMMYFUNCTION("""COMPUTED_VALUE"""),"Network AI")</f>
        <v>Network AI</v>
      </c>
      <c r="B391" s="37" t="str">
        <f ca="1">IFERROR(__xludf.DUMMYFUNCTION("""COMPUTED_VALUE"""),"Medium")</f>
        <v>Medium</v>
      </c>
      <c r="C391" s="39" t="str">
        <f ca="1">IFERROR(__xludf.DUMMYFUNCTION("""COMPUTED_VALUE"""),"wonsulting.com/networkai")</f>
        <v>wonsulting.com/networkai</v>
      </c>
      <c r="D391" s="40" t="str">
        <f ca="1">IFERROR(__xludf.DUMMYFUNCTION("""COMPUTED_VALUE"""),"An online platform that connects individuals and businesses to a global network of vetted professionals and organizations to help them grow and succeed.")</f>
        <v>An online platform that connects individuals and businesses to a global network of vetted professionals and organizations to help them grow and succeed.</v>
      </c>
      <c r="E391" s="37" t="str">
        <f ca="1">IFERROR(__xludf.DUMMYFUNCTION("""COMPUTED_VALUE"""),"💎💎💎")</f>
        <v>💎💎💎</v>
      </c>
      <c r="F391" s="41" t="str">
        <f ca="1">IFERROR(__xludf.DUMMYFUNCTION("""COMPUTED_VALUE"""),"Entertainment &amp; Self Improvement , Marketing &amp; Advertising , Productivity , All")</f>
        <v>Entertainment &amp; Self Improvement , Marketing &amp; Advertising , Productivity , All</v>
      </c>
    </row>
    <row r="392" spans="1:6" ht="25" hidden="1">
      <c r="A392" s="47" t="str">
        <f ca="1">IFERROR(__xludf.DUMMYFUNCTION("""COMPUTED_VALUE"""),"neural.love")</f>
        <v>neural.love</v>
      </c>
      <c r="B392" s="37" t="str">
        <f ca="1">IFERROR(__xludf.DUMMYFUNCTION("""COMPUTED_VALUE"""),"Medium")</f>
        <v>Medium</v>
      </c>
      <c r="C392" s="42" t="str">
        <f ca="1">IFERROR(__xludf.DUMMYFUNCTION("""COMPUTED_VALUE"""),"neural.love")</f>
        <v>neural.love</v>
      </c>
      <c r="D392" s="40" t="str">
        <f ca="1">IFERROR(__xludf.DUMMYFUNCTION("""COMPUTED_VALUE"""),"Enhance your image, video, and even your audio with this AI tool")</f>
        <v>Enhance your image, video, and even your audio with this AI tool</v>
      </c>
      <c r="E392" s="37" t="str">
        <f ca="1">IFERROR(__xludf.DUMMYFUNCTION("""COMPUTED_VALUE"""),"🤩🤩🤩")</f>
        <v>🤩🤩🤩</v>
      </c>
      <c r="F392" s="41" t="str">
        <f ca="1">IFERROR(__xludf.DUMMYFUNCTION("""COMPUTED_VALUE"""),"Generate Art , Tech Developer &amp; Programming , Text-To-Video , All")</f>
        <v>Generate Art , Tech Developer &amp; Programming , Text-To-Video , All</v>
      </c>
    </row>
    <row r="393" spans="1:6" ht="25" hidden="1">
      <c r="A393" s="47" t="str">
        <f ca="1">IFERROR(__xludf.DUMMYFUNCTION("""COMPUTED_VALUE"""),"Neuroflash")</f>
        <v>Neuroflash</v>
      </c>
      <c r="B393" s="37" t="str">
        <f ca="1">IFERROR(__xludf.DUMMYFUNCTION("""COMPUTED_VALUE"""),"Medium")</f>
        <v>Medium</v>
      </c>
      <c r="C393" s="39" t="str">
        <f ca="1">IFERROR(__xludf.DUMMYFUNCTION("""COMPUTED_VALUE"""),"neuroflash.com")</f>
        <v>neuroflash.com</v>
      </c>
      <c r="D393" s="40" t="str">
        <f ca="1">IFERROR(__xludf.DUMMYFUNCTION("""COMPUTED_VALUE"""),"Create content faster in different languages")</f>
        <v>Create content faster in different languages</v>
      </c>
      <c r="E393" s="37" t="str">
        <f ca="1">IFERROR(__xludf.DUMMYFUNCTION("""COMPUTED_VALUE"""),"🤩🤩🤩")</f>
        <v>🤩🤩🤩</v>
      </c>
      <c r="F393" s="41" t="str">
        <f ca="1">IFERROR(__xludf.DUMMYFUNCTION("""COMPUTED_VALUE"""),"Marketing &amp; Advertising , Sales , All")</f>
        <v>Marketing &amp; Advertising , Sales , All</v>
      </c>
    </row>
    <row r="394" spans="1:6" ht="12.5" hidden="1">
      <c r="A394" s="47" t="str">
        <f ca="1">IFERROR(__xludf.DUMMYFUNCTION("""COMPUTED_VALUE"""),"NightCafe")</f>
        <v>NightCafe</v>
      </c>
      <c r="B394" s="37" t="str">
        <f ca="1">IFERROR(__xludf.DUMMYFUNCTION("""COMPUTED_VALUE"""),"High")</f>
        <v>High</v>
      </c>
      <c r="C394" s="42" t="str">
        <f ca="1">IFERROR(__xludf.DUMMYFUNCTION("""COMPUTED_VALUE"""),"creator.nightcafe.studio")</f>
        <v>creator.nightcafe.studio</v>
      </c>
      <c r="D394" s="40" t="str">
        <f ca="1">IFERROR(__xludf.DUMMYFUNCTION("""COMPUTED_VALUE"""),"AI tool to create an image")</f>
        <v>AI tool to create an image</v>
      </c>
      <c r="E394" s="37"/>
      <c r="F394" s="41" t="str">
        <f ca="1">IFERROR(__xludf.DUMMYFUNCTION("""COMPUTED_VALUE"""),"Generate Art , Generate Design &amp; Presentation , All")</f>
        <v>Generate Art , Generate Design &amp; Presentation , All</v>
      </c>
    </row>
    <row r="395" spans="1:6" ht="87.5" hidden="1">
      <c r="A395" s="47" t="str">
        <f ca="1">IFERROR(__xludf.DUMMYFUNCTION("""COMPUTED_VALUE"""),"Notably")</f>
        <v>Notably</v>
      </c>
      <c r="B395" s="37" t="str">
        <f ca="1">IFERROR(__xludf.DUMMYFUNCTION("""COMPUTED_VALUE"""),"Low")</f>
        <v>Low</v>
      </c>
      <c r="C395" s="39" t="str">
        <f ca="1">IFERROR(__xludf.DUMMYFUNCTION("""COMPUTED_VALUE"""),"notably.ai")</f>
        <v>notably.ai</v>
      </c>
      <c r="D395" s="40" t="str">
        <f ca="1">IFERROR(__xludf.DUMMYFUNCTION("""COMPUTED_VALUE"""),"Notably.ai provides a variety of AI-based tools to improve data analysis and decision-making for both individuals and businesses, utilizing advanced algorithms and an easy-to-use interface to extract insights from large datasets and identify patterns.")</f>
        <v>Notably.ai provides a variety of AI-based tools to improve data analysis and decision-making for both individuals and businesses, utilizing advanced algorithms and an easy-to-use interface to extract insights from large datasets and identify patterns.</v>
      </c>
      <c r="E395" s="37" t="str">
        <f ca="1">IFERROR(__xludf.DUMMYFUNCTION("""COMPUTED_VALUE"""),"🤩🤩🤩")</f>
        <v>🤩🤩🤩</v>
      </c>
      <c r="F395" s="41" t="str">
        <f ca="1">IFERROR(__xludf.DUMMYFUNCTION("""COMPUTED_VALUE"""),"Productivity , Sales , All")</f>
        <v>Productivity , Sales , All</v>
      </c>
    </row>
    <row r="396" spans="1:6" ht="87.5" hidden="1">
      <c r="A396" s="47" t="str">
        <f ca="1">IFERROR(__xludf.DUMMYFUNCTION("""COMPUTED_VALUE"""),"Notion AI")</f>
        <v>Notion AI</v>
      </c>
      <c r="B396" s="37" t="str">
        <f ca="1">IFERROR(__xludf.DUMMYFUNCTION("""COMPUTED_VALUE"""),"High")</f>
        <v>High</v>
      </c>
      <c r="C396" s="39" t="str">
        <f ca="1">IFERROR(__xludf.DUMMYFUNCTION("""COMPUTED_VALUE"""),"www.notion.so")</f>
        <v>www.notion.so</v>
      </c>
      <c r="D396" s="40" t="str">
        <f ca="1">IFERROR(__xludf.DUMMYFUNCTION("""COMPUTED_VALUE"""),"Notion.ai offers a wide array of AI-based solutions to help businesses simplify their operations, automate monotonous tasks, and improve their decision-making abilities, whether it's for customer service, Marketing , or other purposes.")</f>
        <v>Notion.ai offers a wide array of AI-based solutions to help businesses simplify their operations, automate monotonous tasks, and improve their decision-making abilities, whether it's for customer service, Marketing , or other purposes.</v>
      </c>
      <c r="E396" s="37" t="str">
        <f ca="1">IFERROR(__xludf.DUMMYFUNCTION("""COMPUTED_VALUE"""),"🤩🤩🤩")</f>
        <v>🤩🤩🤩</v>
      </c>
      <c r="F396" s="41" t="str">
        <f ca="1">IFERROR(__xludf.DUMMYFUNCTION("""COMPUTED_VALUE"""),"Productivity , Tech Developer &amp; Programming , All")</f>
        <v>Productivity , Tech Developer &amp; Programming , All</v>
      </c>
    </row>
    <row r="397" spans="1:6" ht="25" hidden="1">
      <c r="A397" s="47" t="str">
        <f ca="1">IFERROR(__xludf.DUMMYFUNCTION("""COMPUTED_VALUE"""),"NovelAI")</f>
        <v>NovelAI</v>
      </c>
      <c r="B397" s="37" t="str">
        <f ca="1">IFERROR(__xludf.DUMMYFUNCTION("""COMPUTED_VALUE"""),"Medium")</f>
        <v>Medium</v>
      </c>
      <c r="C397" s="39" t="str">
        <f ca="1">IFERROR(__xludf.DUMMYFUNCTION("""COMPUTED_VALUE"""),"novelai.net")</f>
        <v>novelai.net</v>
      </c>
      <c r="D397" s="40" t="str">
        <f ca="1">IFERROR(__xludf.DUMMYFUNCTION("""COMPUTED_VALUE"""),"NovelAI is an AI-powered platform for automating novel writing.")</f>
        <v>NovelAI is an AI-powered platform for automating novel writing.</v>
      </c>
      <c r="E397" s="37" t="str">
        <f ca="1">IFERROR(__xludf.DUMMYFUNCTION("""COMPUTED_VALUE"""),"🤩🤩🤩")</f>
        <v>🤩🤩🤩</v>
      </c>
      <c r="F397" s="41" t="str">
        <f ca="1">IFERROR(__xludf.DUMMYFUNCTION("""COMPUTED_VALUE"""),"Entertainment &amp; Self Improvement , Copywriting , All")</f>
        <v>Entertainment &amp; Self Improvement , Copywriting , All</v>
      </c>
    </row>
    <row r="398" spans="1:6" ht="37.5" hidden="1">
      <c r="A398" s="47" t="str">
        <f ca="1">IFERROR(__xludf.DUMMYFUNCTION("""COMPUTED_VALUE"""),"Omnivers Audio2Face")</f>
        <v>Omnivers Audio2Face</v>
      </c>
      <c r="B398" s="37" t="str">
        <f ca="1">IFERROR(__xludf.DUMMYFUNCTION("""COMPUTED_VALUE"""),"High")</f>
        <v>High</v>
      </c>
      <c r="C398" s="39" t="str">
        <f ca="1">IFERROR(__xludf.DUMMYFUNCTION("""COMPUTED_VALUE"""),"nvidia.com/en-us/omniverse")</f>
        <v>nvidia.com/en-us/omniverse</v>
      </c>
      <c r="D398" s="40" t="str">
        <f ca="1">IFERROR(__xludf.DUMMYFUNCTION("""COMPUTED_VALUE"""),"Omniverse Audio2Face is a real-time facial animation tool for audio-driven lip sync and facial expression.")</f>
        <v>Omniverse Audio2Face is a real-time facial animation tool for audio-driven lip sync and facial expression.</v>
      </c>
      <c r="E398" s="37" t="str">
        <f ca="1">IFERROR(__xludf.DUMMYFUNCTION("""COMPUTED_VALUE"""),"🤩🤩🤩")</f>
        <v>🤩🤩🤩</v>
      </c>
      <c r="F398" s="41" t="str">
        <f ca="1">IFERROR(__xludf.DUMMYFUNCTION("""COMPUTED_VALUE"""),"Generate Design &amp; Presentation , Text-To-Video , All")</f>
        <v>Generate Design &amp; Presentation , Text-To-Video , All</v>
      </c>
    </row>
    <row r="399" spans="1:6" ht="75" hidden="1">
      <c r="A399" s="47" t="str">
        <f ca="1">IFERROR(__xludf.DUMMYFUNCTION("""COMPUTED_VALUE"""),"OpenAI")</f>
        <v>OpenAI</v>
      </c>
      <c r="B399" s="37" t="str">
        <f ca="1">IFERROR(__xludf.DUMMYFUNCTION("""COMPUTED_VALUE"""),"Low")</f>
        <v>Low</v>
      </c>
      <c r="C399" s="39" t="str">
        <f ca="1">IFERROR(__xludf.DUMMYFUNCTION("""COMPUTED_VALUE"""),"chat.openai.com")</f>
        <v>chat.openai.com</v>
      </c>
      <c r="D399" s="40" t="str">
        <f ca="1">IFERROR(__xludf.DUMMYFUNCTION("""COMPUTED_VALUE"""),"Offers users the opportunity to converse with chatbots that use artificial intelligence to produce human-like responses and engage in meaningful discussions on various subjects")</f>
        <v>Offers users the opportunity to converse with chatbots that use artificial intelligence to produce human-like responses and engage in meaningful discussions on various subjects</v>
      </c>
      <c r="E399" s="37" t="str">
        <f ca="1">IFERROR(__xludf.DUMMYFUNCTION("""COMPUTED_VALUE"""),"🤩🤩🤩🤩🤩")</f>
        <v>🤩🤩🤩🤩🤩</v>
      </c>
      <c r="F399" s="41" t="str">
        <f ca="1">IFERROR(__xludf.DUMMYFUNCTION("""COMPUTED_VALUE"""),"Removed")</f>
        <v>Removed</v>
      </c>
    </row>
    <row r="400" spans="1:6" ht="25" hidden="1">
      <c r="A400" s="47" t="str">
        <f ca="1">IFERROR(__xludf.DUMMYFUNCTION("""COMPUTED_VALUE"""),"Originality")</f>
        <v>Originality</v>
      </c>
      <c r="B400" s="37" t="str">
        <f ca="1">IFERROR(__xludf.DUMMYFUNCTION("""COMPUTED_VALUE"""),"Low")</f>
        <v>Low</v>
      </c>
      <c r="C400" s="39" t="str">
        <f ca="1">IFERROR(__xludf.DUMMYFUNCTION("""COMPUTED_VALUE"""),"originality.ai")</f>
        <v>originality.ai</v>
      </c>
      <c r="D400" s="40" t="str">
        <f ca="1">IFERROR(__xludf.DUMMYFUNCTION("""COMPUTED_VALUE"""),"Originality.AI is a tool to detect if a content has been rephrased using AI")</f>
        <v>Originality.AI is a tool to detect if a content has been rephrased using AI</v>
      </c>
      <c r="E400" s="37"/>
      <c r="F400" s="41"/>
    </row>
    <row r="401" spans="1:6" ht="25" hidden="1">
      <c r="A401" s="48" t="str">
        <f ca="1">IFERROR(__xludf.DUMMYFUNCTION("""COMPUTED_VALUE"""),"Originality.AI")</f>
        <v>Originality.AI</v>
      </c>
      <c r="B401" s="37" t="str">
        <f ca="1">IFERROR(__xludf.DUMMYFUNCTION("""COMPUTED_VALUE"""),"Medium")</f>
        <v>Medium</v>
      </c>
      <c r="C401" s="39" t="str">
        <f ca="1">IFERROR(__xludf.DUMMYFUNCTION("""COMPUTED_VALUE"""),"originality.ai")</f>
        <v>originality.ai</v>
      </c>
      <c r="D401" s="40" t="str">
        <f ca="1">IFERROR(__xludf.DUMMYFUNCTION("""COMPUTED_VALUE"""),"AI-powered originality verification to combat plagiarism.")</f>
        <v>AI-powered originality verification to combat plagiarism.</v>
      </c>
      <c r="E401" s="37" t="str">
        <f ca="1">IFERROR(__xludf.DUMMYFUNCTION("""COMPUTED_VALUE"""),"🤩🤩🤩")</f>
        <v>🤩🤩🤩</v>
      </c>
      <c r="F401" s="41" t="str">
        <f ca="1">IFERROR(__xludf.DUMMYFUNCTION("""COMPUTED_VALUE"""),"Tech Developer &amp; Programming , AI Detection , All")</f>
        <v>Tech Developer &amp; Programming , AI Detection , All</v>
      </c>
    </row>
    <row r="402" spans="1:6" ht="50" hidden="1">
      <c r="A402" s="48" t="str">
        <f ca="1">IFERROR(__xludf.DUMMYFUNCTION("""COMPUTED_VALUE"""),"Otter.ai")</f>
        <v>Otter.ai</v>
      </c>
      <c r="B402" s="37" t="str">
        <f ca="1">IFERROR(__xludf.DUMMYFUNCTION("""COMPUTED_VALUE"""),"Medium")</f>
        <v>Medium</v>
      </c>
      <c r="C402" s="39" t="str">
        <f ca="1">IFERROR(__xludf.DUMMYFUNCTION("""COMPUTED_VALUE"""),"otter.ai")</f>
        <v>otter.ai</v>
      </c>
      <c r="D402" s="40" t="str">
        <f ca="1">IFERROR(__xludf.DUMMYFUNCTION("""COMPUTED_VALUE"""),"Enhance your work performance by utilizing an AI-driven program that can create modifiable, sharable transcripts from your conferences.")</f>
        <v>Enhance your work performance by utilizing an AI-driven program that can create modifiable, sharable transcripts from your conferences.</v>
      </c>
      <c r="E402" s="37" t="str">
        <f ca="1">IFERROR(__xludf.DUMMYFUNCTION("""COMPUTED_VALUE"""),"🤩🤩🤩")</f>
        <v>🤩🤩🤩</v>
      </c>
      <c r="F402" s="41" t="str">
        <f ca="1">IFERROR(__xludf.DUMMYFUNCTION("""COMPUTED_VALUE"""),"Productivity , Tech Developer &amp; Programming , All")</f>
        <v>Productivity , Tech Developer &amp; Programming , All</v>
      </c>
    </row>
    <row r="403" spans="1:6" ht="75" hidden="1">
      <c r="A403" s="47" t="str">
        <f ca="1">IFERROR(__xludf.DUMMYFUNCTION("""COMPUTED_VALUE"""),"Papercup")</f>
        <v>Papercup</v>
      </c>
      <c r="B403" s="37" t="str">
        <f ca="1">IFERROR(__xludf.DUMMYFUNCTION("""COMPUTED_VALUE"""),"Low")</f>
        <v>Low</v>
      </c>
      <c r="C403" s="39" t="str">
        <f ca="1">IFERROR(__xludf.DUMMYFUNCTION("""COMPUTED_VALUE"""),"papercup.com")</f>
        <v>papercup.com</v>
      </c>
      <c r="D403" s="40" t="str">
        <f ca="1">IFERROR(__xludf.DUMMYFUNCTION("""COMPUTED_VALUE"""),"Papercup has created an AI system capable of translating people's voices into other languages with a delivery that is indistinguishable from human speech while retaining characteristics of the speaker's voice.")</f>
        <v>Papercup has created an AI system capable of translating people's voices into other languages with a delivery that is indistinguishable from human speech while retaining characteristics of the speaker's voice.</v>
      </c>
      <c r="E403" s="37"/>
      <c r="F403" s="41"/>
    </row>
    <row r="404" spans="1:6" ht="50" hidden="1">
      <c r="A404" s="47" t="str">
        <f ca="1">IFERROR(__xludf.DUMMYFUNCTION("""COMPUTED_VALUE"""),"PDFMonkey")</f>
        <v>PDFMonkey</v>
      </c>
      <c r="B404" s="37" t="str">
        <f ca="1">IFERROR(__xludf.DUMMYFUNCTION("""COMPUTED_VALUE"""),"Low")</f>
        <v>Low</v>
      </c>
      <c r="C404" s="39" t="str">
        <f ca="1">IFERROR(__xludf.DUMMYFUNCTION("""COMPUTED_VALUE"""),"pdfmonkey.io")</f>
        <v>pdfmonkey.io</v>
      </c>
      <c r="D404" s="40" t="str">
        <f ca="1">IFERROR(__xludf.DUMMYFUNCTION("""COMPUTED_VALUE"""),"Automates your PDF generation, provides a dashboard to manage templates, and helps genereate documents")</f>
        <v>Automates your PDF generation, provides a dashboard to manage templates, and helps genereate documents</v>
      </c>
      <c r="E404" s="37" t="str">
        <f ca="1">IFERROR(__xludf.DUMMYFUNCTION("""COMPUTED_VALUE"""),"🤩🤩🤩")</f>
        <v>🤩🤩🤩</v>
      </c>
      <c r="F404" s="41" t="str">
        <f ca="1">IFERROR(__xludf.DUMMYFUNCTION("""COMPUTED_VALUE"""),"Automation &amp; RPA , Generate Design &amp; Presentation , Productivity , All")</f>
        <v>Automation &amp; RPA , Generate Design &amp; Presentation , Productivity , All</v>
      </c>
    </row>
    <row r="405" spans="1:6" ht="25" hidden="1">
      <c r="A405" s="47" t="str">
        <f ca="1">IFERROR(__xludf.DUMMYFUNCTION("""COMPUTED_VALUE"""),"Perplexity")</f>
        <v>Perplexity</v>
      </c>
      <c r="B405" s="37" t="str">
        <f ca="1">IFERROR(__xludf.DUMMYFUNCTION("""COMPUTED_VALUE"""),"High")</f>
        <v>High</v>
      </c>
      <c r="C405" s="39" t="str">
        <f ca="1">IFERROR(__xludf.DUMMYFUNCTION("""COMPUTED_VALUE"""),"perplexity.ai")</f>
        <v>perplexity.ai</v>
      </c>
      <c r="D405" s="40" t="str">
        <f ca="1">IFERROR(__xludf.DUMMYFUNCTION("""COMPUTED_VALUE"""),"Search engine for people on the go. Fast, reliable, and properly cited.")</f>
        <v>Search engine for people on the go. Fast, reliable, and properly cited.</v>
      </c>
      <c r="E405" s="37" t="str">
        <f ca="1">IFERROR(__xludf.DUMMYFUNCTION("""COMPUTED_VALUE"""),"🤩🤩🤩🤩🤩")</f>
        <v>🤩🤩🤩🤩🤩</v>
      </c>
      <c r="F405" s="41" t="str">
        <f ca="1">IFERROR(__xludf.DUMMYFUNCTION("""COMPUTED_VALUE"""),"Chat , Education , Platform , All")</f>
        <v>Chat , Education , Platform , All</v>
      </c>
    </row>
    <row r="406" spans="1:6" ht="12.5" hidden="1">
      <c r="A406" s="47" t="str">
        <f ca="1">IFERROR(__xludf.DUMMYFUNCTION("""COMPUTED_VALUE"""),"Phind")</f>
        <v>Phind</v>
      </c>
      <c r="B406" s="37" t="str">
        <f ca="1">IFERROR(__xludf.DUMMYFUNCTION("""COMPUTED_VALUE"""),"Medium")</f>
        <v>Medium</v>
      </c>
      <c r="C406" s="39" t="str">
        <f ca="1">IFERROR(__xludf.DUMMYFUNCTION("""COMPUTED_VALUE"""),"phind.com")</f>
        <v>phind.com</v>
      </c>
      <c r="D406" s="40" t="str">
        <f ca="1">IFERROR(__xludf.DUMMYFUNCTION("""COMPUTED_VALUE"""),"Search engine for developers")</f>
        <v>Search engine for developers</v>
      </c>
      <c r="E406" s="37"/>
      <c r="F406" s="41" t="str">
        <f ca="1">IFERROR(__xludf.DUMMYFUNCTION("""COMPUTED_VALUE"""),"Platform , Tech Developer &amp; Programming , All")</f>
        <v>Platform , Tech Developer &amp; Programming , All</v>
      </c>
    </row>
    <row r="407" spans="1:6" ht="37.5" hidden="1">
      <c r="A407" s="47" t="str">
        <f ca="1">IFERROR(__xludf.DUMMYFUNCTION("""COMPUTED_VALUE"""),"PhotoRoom")</f>
        <v>PhotoRoom</v>
      </c>
      <c r="B407" s="37" t="str">
        <f ca="1">IFERROR(__xludf.DUMMYFUNCTION("""COMPUTED_VALUE"""),"High")</f>
        <v>High</v>
      </c>
      <c r="C407" s="39" t="str">
        <f ca="1">IFERROR(__xludf.DUMMYFUNCTION("""COMPUTED_VALUE"""),"photoroom.com")</f>
        <v>photoroom.com</v>
      </c>
      <c r="D407" s="40" t="str">
        <f ca="1">IFERROR(__xludf.DUMMYFUNCTION("""COMPUTED_VALUE"""),"PhotoRoom is a powerful photo editing app that allows users to create stunning photos with ease.")</f>
        <v>PhotoRoom is a powerful photo editing app that allows users to create stunning photos with ease.</v>
      </c>
      <c r="E407" s="37" t="str">
        <f ca="1">IFERROR(__xludf.DUMMYFUNCTION("""COMPUTED_VALUE"""),"🤩🤩🤩")</f>
        <v>🤩🤩🤩</v>
      </c>
      <c r="F407" s="41" t="str">
        <f ca="1">IFERROR(__xludf.DUMMYFUNCTION("""COMPUTED_VALUE"""),"Generate Art , Tech Developer &amp; Programming , All")</f>
        <v>Generate Art , Tech Developer &amp; Programming , All</v>
      </c>
    </row>
    <row r="408" spans="1:6" ht="50" hidden="1">
      <c r="A408" s="47" t="str">
        <f ca="1">IFERROR(__xludf.DUMMYFUNCTION("""COMPUTED_VALUE"""),"Pi")</f>
        <v>Pi</v>
      </c>
      <c r="B408" s="37" t="str">
        <f ca="1">IFERROR(__xludf.DUMMYFUNCTION("""COMPUTED_VALUE"""),"Medium")</f>
        <v>Medium</v>
      </c>
      <c r="C408" s="39" t="str">
        <f ca="1">IFERROR(__xludf.DUMMYFUNCTION("""COMPUTED_VALUE"""),"pi.ai/talk")</f>
        <v>pi.ai/talk</v>
      </c>
      <c r="D408" s="40" t="str">
        <f ca="1">IFERROR(__xludf.DUMMYFUNCTION("""COMPUTED_VALUE"""),"Pi is your personal AI designed to have your emotional well being in mind while answering your queries and tasks")</f>
        <v>Pi is your personal AI designed to have your emotional well being in mind while answering your queries and tasks</v>
      </c>
      <c r="E408" s="37"/>
      <c r="F408" s="41" t="str">
        <f ca="1">IFERROR(__xludf.DUMMYFUNCTION("""COMPUTED_VALUE"""),"Platform , Productivity , All")</f>
        <v>Platform , Productivity , All</v>
      </c>
    </row>
    <row r="409" spans="1:6" ht="37.5" hidden="1">
      <c r="A409" s="47" t="str">
        <f ca="1">IFERROR(__xludf.DUMMYFUNCTION("""COMPUTED_VALUE"""),"Pictory")</f>
        <v>Pictory</v>
      </c>
      <c r="B409" s="37" t="str">
        <f ca="1">IFERROR(__xludf.DUMMYFUNCTION("""COMPUTED_VALUE"""),"Medium")</f>
        <v>Medium</v>
      </c>
      <c r="C409" s="39" t="str">
        <f ca="1">IFERROR(__xludf.DUMMYFUNCTION("""COMPUTED_VALUE"""),"pictory.ai")</f>
        <v>pictory.ai</v>
      </c>
      <c r="D409" s="40" t="str">
        <f ca="1">IFERROR(__xludf.DUMMYFUNCTION("""COMPUTED_VALUE"""),"Let this AI search old clips and create a video based from your prompt")</f>
        <v>Let this AI search old clips and create a video based from your prompt</v>
      </c>
      <c r="E409" s="37"/>
      <c r="F409" s="41" t="str">
        <f ca="1">IFERROR(__xludf.DUMMYFUNCTION("""COMPUTED_VALUE"""),"Generate Design &amp; Presentation , Text-To-Video , All")</f>
        <v>Generate Design &amp; Presentation , Text-To-Video , All</v>
      </c>
    </row>
    <row r="410" spans="1:6" ht="12.5" hidden="1">
      <c r="A410" s="47" t="str">
        <f ca="1">IFERROR(__xludf.DUMMYFUNCTION("""COMPUTED_VALUE"""),"Play")</f>
        <v>Play</v>
      </c>
      <c r="B410" s="37" t="str">
        <f ca="1">IFERROR(__xludf.DUMMYFUNCTION("""COMPUTED_VALUE"""),"Low")</f>
        <v>Low</v>
      </c>
      <c r="C410" s="42"/>
      <c r="D410" s="40"/>
      <c r="E410" s="37"/>
      <c r="F410" s="41"/>
    </row>
    <row r="411" spans="1:6" ht="25" hidden="1">
      <c r="A411" s="47" t="str">
        <f ca="1">IFERROR(__xludf.DUMMYFUNCTION("""COMPUTED_VALUE"""),"Podcastle")</f>
        <v>Podcastle</v>
      </c>
      <c r="B411" s="37" t="str">
        <f ca="1">IFERROR(__xludf.DUMMYFUNCTION("""COMPUTED_VALUE"""),"Medium")</f>
        <v>Medium</v>
      </c>
      <c r="C411" s="39" t="str">
        <f ca="1">IFERROR(__xludf.DUMMYFUNCTION("""COMPUTED_VALUE"""),"podcastle.ai")</f>
        <v>podcastle.ai</v>
      </c>
      <c r="D411" s="40" t="str">
        <f ca="1">IFERROR(__xludf.DUMMYFUNCTION("""COMPUTED_VALUE"""),"AI-driven podcast platform for easy audio content creation &amp; distribution.")</f>
        <v>AI-driven podcast platform for easy audio content creation &amp; distribution.</v>
      </c>
      <c r="E411" s="37" t="str">
        <f ca="1">IFERROR(__xludf.DUMMYFUNCTION("""COMPUTED_VALUE"""),"🤩🤩🤩")</f>
        <v>🤩🤩🤩</v>
      </c>
      <c r="F411" s="41" t="str">
        <f ca="1">IFERROR(__xludf.DUMMYFUNCTION("""COMPUTED_VALUE"""),"Podcast &amp; Voice , All")</f>
        <v>Podcast &amp; Voice , All</v>
      </c>
    </row>
    <row r="412" spans="1:6" ht="12.5" hidden="1">
      <c r="A412" s="47" t="str">
        <f ca="1">IFERROR(__xludf.DUMMYFUNCTION("""COMPUTED_VALUE"""),"Poe")</f>
        <v>Poe</v>
      </c>
      <c r="B412" s="37" t="str">
        <f ca="1">IFERROR(__xludf.DUMMYFUNCTION("""COMPUTED_VALUE"""),"Low")</f>
        <v>Low</v>
      </c>
      <c r="C412" s="39" t="str">
        <f ca="1">IFERROR(__xludf.DUMMYFUNCTION("""COMPUTED_VALUE"""),"poe.com")</f>
        <v>poe.com</v>
      </c>
      <c r="D412" s="40"/>
      <c r="E412" s="37"/>
      <c r="F412" s="41"/>
    </row>
    <row r="413" spans="1:6" ht="25" hidden="1">
      <c r="A413" s="47" t="str">
        <f ca="1">IFERROR(__xludf.DUMMYFUNCTION("""COMPUTED_VALUE"""),"Poised")</f>
        <v>Poised</v>
      </c>
      <c r="B413" s="37" t="str">
        <f ca="1">IFERROR(__xludf.DUMMYFUNCTION("""COMPUTED_VALUE"""),"Low")</f>
        <v>Low</v>
      </c>
      <c r="C413" s="39" t="str">
        <f ca="1">IFERROR(__xludf.DUMMYFUNCTION("""COMPUTED_VALUE"""),"poised.com")</f>
        <v>poised.com</v>
      </c>
      <c r="D413" s="40" t="str">
        <f ca="1">IFERROR(__xludf.DUMMYFUNCTION("""COMPUTED_VALUE"""),"Modern and helpful way to ace any meetings.")</f>
        <v>Modern and helpful way to ace any meetings.</v>
      </c>
      <c r="E413" s="37"/>
      <c r="F413" s="41" t="str">
        <f ca="1">IFERROR(__xludf.DUMMYFUNCTION("""COMPUTED_VALUE"""),"Generate Design &amp; Presentation , Podcast &amp; Voice , Customer Support , All")</f>
        <v>Generate Design &amp; Presentation , Podcast &amp; Voice , Customer Support , All</v>
      </c>
    </row>
    <row r="414" spans="1:6" ht="50" hidden="1">
      <c r="A414" s="48" t="str">
        <f ca="1">IFERROR(__xludf.DUMMYFUNCTION("""COMPUTED_VALUE"""),"Predis.ai")</f>
        <v>Predis.ai</v>
      </c>
      <c r="B414" s="37" t="str">
        <f ca="1">IFERROR(__xludf.DUMMYFUNCTION("""COMPUTED_VALUE"""),"Medium")</f>
        <v>Medium</v>
      </c>
      <c r="C414" s="39" t="str">
        <f ca="1">IFERROR(__xludf.DUMMYFUNCTION("""COMPUTED_VALUE"""),"predis.ai")</f>
        <v>predis.ai</v>
      </c>
      <c r="D414" s="40" t="str">
        <f ca="1">IFERROR(__xludf.DUMMYFUNCTION("""COMPUTED_VALUE"""),"Predis.ai is an AI-powered social media post generator that helps brands create engaging content quickly and easily.")</f>
        <v>Predis.ai is an AI-powered social media post generator that helps brands create engaging content quickly and easily.</v>
      </c>
      <c r="E414" s="37" t="str">
        <f ca="1">IFERROR(__xludf.DUMMYFUNCTION("""COMPUTED_VALUE"""),"🤩🤩🤩")</f>
        <v>🤩🤩🤩</v>
      </c>
      <c r="F414" s="41" t="str">
        <f ca="1">IFERROR(__xludf.DUMMYFUNCTION("""COMPUTED_VALUE"""),"Marketing &amp; Advertising , Tech Developer &amp; Programming , SEO &amp; Social Media , Text-To-Video , All")</f>
        <v>Marketing &amp; Advertising , Tech Developer &amp; Programming , SEO &amp; Social Media , Text-To-Video , All</v>
      </c>
    </row>
    <row r="415" spans="1:6" ht="37.5" hidden="1">
      <c r="A415" s="47" t="str">
        <f ca="1">IFERROR(__xludf.DUMMYFUNCTION("""COMPUTED_VALUE"""),"Prisma")</f>
        <v>Prisma</v>
      </c>
      <c r="B415" s="37" t="str">
        <f ca="1">IFERROR(__xludf.DUMMYFUNCTION("""COMPUTED_VALUE"""),"Medium")</f>
        <v>Medium</v>
      </c>
      <c r="C415" s="39" t="str">
        <f ca="1">IFERROR(__xludf.DUMMYFUNCTION("""COMPUTED_VALUE"""),"prisma-ai.com")</f>
        <v>prisma-ai.com</v>
      </c>
      <c r="D415" s="40" t="str">
        <f ca="1">IFERROR(__xludf.DUMMYFUNCTION("""COMPUTED_VALUE"""),"AI-powered platform that makes your photos look more picturesque and edit videos")</f>
        <v>AI-powered platform that makes your photos look more picturesque and edit videos</v>
      </c>
      <c r="E415" s="37" t="str">
        <f ca="1">IFERROR(__xludf.DUMMYFUNCTION("""COMPUTED_VALUE"""),"🤩")</f>
        <v>🤩</v>
      </c>
      <c r="F415" s="41" t="str">
        <f ca="1">IFERROR(__xludf.DUMMYFUNCTION("""COMPUTED_VALUE"""),"Generate Art , Text-To-Video , All")</f>
        <v>Generate Art , Text-To-Video , All</v>
      </c>
    </row>
    <row r="416" spans="1:6" ht="25" hidden="1">
      <c r="A416" s="48" t="str">
        <f ca="1">IFERROR(__xludf.DUMMYFUNCTION("""COMPUTED_VALUE"""),"ProfilePicture.AI")</f>
        <v>ProfilePicture.AI</v>
      </c>
      <c r="B416" s="37" t="str">
        <f ca="1">IFERROR(__xludf.DUMMYFUNCTION("""COMPUTED_VALUE"""),"Medium")</f>
        <v>Medium</v>
      </c>
      <c r="C416" s="39" t="str">
        <f ca="1">IFERROR(__xludf.DUMMYFUNCTION("""COMPUTED_VALUE"""),"profilepicture.ai")</f>
        <v>profilepicture.ai</v>
      </c>
      <c r="D416" s="40" t="str">
        <f ca="1">IFERROR(__xludf.DUMMYFUNCTION("""COMPUTED_VALUE"""),"Online platform to create custom profile pictures with AI.")</f>
        <v>Online platform to create custom profile pictures with AI.</v>
      </c>
      <c r="E416" s="37" t="str">
        <f ca="1">IFERROR(__xludf.DUMMYFUNCTION("""COMPUTED_VALUE"""),"🤩🤩🤩🤩🤩")</f>
        <v>🤩🤩🤩🤩🤩</v>
      </c>
      <c r="F416" s="41" t="str">
        <f ca="1">IFERROR(__xludf.DUMMYFUNCTION("""COMPUTED_VALUE"""),"Generate Art , All")</f>
        <v>Generate Art , All</v>
      </c>
    </row>
    <row r="417" spans="1:6" ht="37.5" hidden="1">
      <c r="A417" s="47" t="str">
        <f ca="1">IFERROR(__xludf.DUMMYFUNCTION("""COMPUTED_VALUE"""),"promptoMANIA")</f>
        <v>promptoMANIA</v>
      </c>
      <c r="B417" s="37" t="str">
        <f ca="1">IFERROR(__xludf.DUMMYFUNCTION("""COMPUTED_VALUE"""),"Medium")</f>
        <v>Medium</v>
      </c>
      <c r="C417" s="39" t="str">
        <f ca="1">IFERROR(__xludf.DUMMYFUNCTION("""COMPUTED_VALUE"""),"promptomania.com")</f>
        <v>promptomania.com</v>
      </c>
      <c r="D417" s="40" t="str">
        <f ca="1">IFERROR(__xludf.DUMMYFUNCTION("""COMPUTED_VALUE"""),"PromptoMania is an online platform offering prompts and challenges to unleash creativity.")</f>
        <v>PromptoMania is an online platform offering prompts and challenges to unleash creativity.</v>
      </c>
      <c r="E417" s="37" t="str">
        <f ca="1">IFERROR(__xludf.DUMMYFUNCTION("""COMPUTED_VALUE"""),"🤩")</f>
        <v>🤩</v>
      </c>
      <c r="F417" s="41" t="str">
        <f ca="1">IFERROR(__xludf.DUMMYFUNCTION("""COMPUTED_VALUE"""),"Generate Art , Generate Design &amp; Presentation , Prompt Assistance , All")</f>
        <v>Generate Art , Generate Design &amp; Presentation , Prompt Assistance , All</v>
      </c>
    </row>
    <row r="418" spans="1:6" ht="12.5" hidden="1">
      <c r="A418" s="47" t="str">
        <f ca="1">IFERROR(__xludf.DUMMYFUNCTION("""COMPUTED_VALUE"""),"Promptstacks")</f>
        <v>Promptstacks</v>
      </c>
      <c r="B418" s="37" t="str">
        <f ca="1">IFERROR(__xludf.DUMMYFUNCTION("""COMPUTED_VALUE"""),"Low")</f>
        <v>Low</v>
      </c>
      <c r="C418" s="39" t="str">
        <f ca="1">IFERROR(__xludf.DUMMYFUNCTION("""COMPUTED_VALUE"""),"promptstacks.com")</f>
        <v>promptstacks.com</v>
      </c>
      <c r="D418" s="40" t="str">
        <f ca="1">IFERROR(__xludf.DUMMYFUNCTION("""COMPUTED_VALUE"""),"Cloud-based library of prompts")</f>
        <v>Cloud-based library of prompts</v>
      </c>
      <c r="E418" s="37" t="str">
        <f ca="1">IFERROR(__xludf.DUMMYFUNCTION("""COMPUTED_VALUE"""),"🤩🤩🤩")</f>
        <v>🤩🤩🤩</v>
      </c>
      <c r="F418" s="41" t="str">
        <f ca="1">IFERROR(__xludf.DUMMYFUNCTION("""COMPUTED_VALUE"""),"Removed")</f>
        <v>Removed</v>
      </c>
    </row>
    <row r="419" spans="1:6" ht="25" hidden="1">
      <c r="A419" s="47" t="str">
        <f ca="1">IFERROR(__xludf.DUMMYFUNCTION("""COMPUTED_VALUE"""),"PropertyPen")</f>
        <v>PropertyPen</v>
      </c>
      <c r="B419" s="37" t="str">
        <f ca="1">IFERROR(__xludf.DUMMYFUNCTION("""COMPUTED_VALUE"""),"Low")</f>
        <v>Low</v>
      </c>
      <c r="C419" s="39" t="str">
        <f ca="1">IFERROR(__xludf.DUMMYFUNCTION("""COMPUTED_VALUE"""),"try.magictools.ai")</f>
        <v>try.magictools.ai</v>
      </c>
      <c r="D419" s="40" t="str">
        <f ca="1">IFERROR(__xludf.DUMMYFUNCTION("""COMPUTED_VALUE"""),"Make your property listing more attractive with this copywriting tool")</f>
        <v>Make your property listing more attractive with this copywriting tool</v>
      </c>
      <c r="E419" s="37" t="str">
        <f ca="1">IFERROR(__xludf.DUMMYFUNCTION("""COMPUTED_VALUE"""),"🤩🤩🤩")</f>
        <v>🤩🤩🤩</v>
      </c>
      <c r="F419" s="41" t="str">
        <f ca="1">IFERROR(__xludf.DUMMYFUNCTION("""COMPUTED_VALUE"""),"Marketing &amp; Advertising , SEO &amp; Social Media , Copywriting , All")</f>
        <v>Marketing &amp; Advertising , SEO &amp; Social Media , Copywriting , All</v>
      </c>
    </row>
    <row r="420" spans="1:6" ht="50" hidden="1">
      <c r="A420" s="47" t="str">
        <f ca="1">IFERROR(__xludf.DUMMYFUNCTION("""COMPUTED_VALUE"""),"Public Prompts")</f>
        <v>Public Prompts</v>
      </c>
      <c r="B420" s="37" t="str">
        <f ca="1">IFERROR(__xludf.DUMMYFUNCTION("""COMPUTED_VALUE"""),"Low")</f>
        <v>Low</v>
      </c>
      <c r="C420" s="42" t="str">
        <f ca="1">IFERROR(__xludf.DUMMYFUNCTION("""COMPUTED_VALUE"""),"publicprompts.art")</f>
        <v>publicprompts.art</v>
      </c>
      <c r="D420" s="40" t="str">
        <f ca="1">IFERROR(__xludf.DUMMYFUNCTION("""COMPUTED_VALUE"""),"An online platform for creative collaboration, enabling users to share, create and respond to creative prompts.")</f>
        <v>An online platform for creative collaboration, enabling users to share, create and respond to creative prompts.</v>
      </c>
      <c r="E420" s="37" t="str">
        <f ca="1">IFERROR(__xludf.DUMMYFUNCTION("""COMPUTED_VALUE"""),"🤩🤩🤩🤩🤩")</f>
        <v>🤩🤩🤩🤩🤩</v>
      </c>
      <c r="F420" s="41" t="str">
        <f ca="1">IFERROR(__xludf.DUMMYFUNCTION("""COMPUTED_VALUE"""),"Removed")</f>
        <v>Removed</v>
      </c>
    </row>
    <row r="421" spans="1:6" ht="37.5" hidden="1">
      <c r="A421" s="47" t="str">
        <f ca="1">IFERROR(__xludf.DUMMYFUNCTION("""COMPUTED_VALUE"""),"Quickchat AI")</f>
        <v>Quickchat AI</v>
      </c>
      <c r="B421" s="37" t="str">
        <f ca="1">IFERROR(__xludf.DUMMYFUNCTION("""COMPUTED_VALUE"""),"Low")</f>
        <v>Low</v>
      </c>
      <c r="C421" s="39" t="str">
        <f ca="1">IFERROR(__xludf.DUMMYFUNCTION("""COMPUTED_VALUE"""),"quickchat.ai")</f>
        <v>quickchat.ai</v>
      </c>
      <c r="D421" s="40" t="str">
        <f ca="1">IFERROR(__xludf.DUMMYFUNCTION("""COMPUTED_VALUE"""),"AI-powered messaging platform providing intelligent conversations with customers.")</f>
        <v>AI-powered messaging platform providing intelligent conversations with customers.</v>
      </c>
      <c r="E421" s="37" t="str">
        <f ca="1">IFERROR(__xludf.DUMMYFUNCTION("""COMPUTED_VALUE"""),"🤩🤩🤩")</f>
        <v>🤩🤩🤩</v>
      </c>
      <c r="F421" s="41" t="str">
        <f ca="1">IFERROR(__xludf.DUMMYFUNCTION("""COMPUTED_VALUE"""),"Tech Developer &amp; Programming , Customer Support , All")</f>
        <v>Tech Developer &amp; Programming , Customer Support , All</v>
      </c>
    </row>
    <row r="422" spans="1:6" ht="37.5" hidden="1">
      <c r="A422" s="47" t="str">
        <f ca="1">IFERROR(__xludf.DUMMYFUNCTION("""COMPUTED_VALUE"""),"Quillbot AI")</f>
        <v>Quillbot AI</v>
      </c>
      <c r="B422" s="37" t="str">
        <f ca="1">IFERROR(__xludf.DUMMYFUNCTION("""COMPUTED_VALUE"""),"High")</f>
        <v>High</v>
      </c>
      <c r="C422" s="39" t="str">
        <f ca="1">IFERROR(__xludf.DUMMYFUNCTION("""COMPUTED_VALUE"""),"quillbot.com")</f>
        <v>quillbot.com</v>
      </c>
      <c r="D422" s="40" t="str">
        <f ca="1">IFERROR(__xludf.DUMMYFUNCTION("""COMPUTED_VALUE"""),"Quillbot is an AI-powered paraphrasing tool for improving writing.")</f>
        <v>Quillbot is an AI-powered paraphrasing tool for improving writing.</v>
      </c>
      <c r="E422" s="37" t="str">
        <f ca="1">IFERROR(__xludf.DUMMYFUNCTION("""COMPUTED_VALUE"""),"🤩🤩🤩")</f>
        <v>🤩🤩🤩</v>
      </c>
      <c r="F422" s="41" t="str">
        <f ca="1">IFERROR(__xludf.DUMMYFUNCTION("""COMPUTED_VALUE"""),"Education , AI Detection , All")</f>
        <v>Education , AI Detection , All</v>
      </c>
    </row>
    <row r="423" spans="1:6" ht="62.5" hidden="1">
      <c r="A423" s="47" t="str">
        <f ca="1">IFERROR(__xludf.DUMMYFUNCTION("""COMPUTED_VALUE"""),"Rawshorts")</f>
        <v>Rawshorts</v>
      </c>
      <c r="B423" s="37" t="str">
        <f ca="1">IFERROR(__xludf.DUMMYFUNCTION("""COMPUTED_VALUE"""),"Medium")</f>
        <v>Medium</v>
      </c>
      <c r="C423" s="39" t="str">
        <f ca="1">IFERROR(__xludf.DUMMYFUNCTION("""COMPUTED_VALUE"""),"rawshorts.com")</f>
        <v>rawshorts.com</v>
      </c>
      <c r="D423" s="40" t="str">
        <f ca="1">IFERROR(__xludf.DUMMYFUNCTION("""COMPUTED_VALUE"""),"Rawshorts gives you the ability to autoomatically create captivating videos and customize it by utilizing an intuitive editor and a wide range of customizable visuals.")</f>
        <v>Rawshorts gives you the ability to autoomatically create captivating videos and customize it by utilizing an intuitive editor and a wide range of customizable visuals.</v>
      </c>
      <c r="E423" s="37" t="str">
        <f ca="1">IFERROR(__xludf.DUMMYFUNCTION("""COMPUTED_VALUE"""),"🤩🤩🤩")</f>
        <v>🤩🤩🤩</v>
      </c>
      <c r="F423" s="41" t="str">
        <f ca="1">IFERROR(__xludf.DUMMYFUNCTION("""COMPUTED_VALUE"""),"Generate Design &amp; Presentation , Marketing &amp; Advertising , Text-To-Video , All")</f>
        <v>Generate Design &amp; Presentation , Marketing &amp; Advertising , Text-To-Video , All</v>
      </c>
    </row>
    <row r="424" spans="1:6" ht="37.5" hidden="1">
      <c r="A424" s="47" t="str">
        <f ca="1">IFERROR(__xludf.DUMMYFUNCTION("""COMPUTED_VALUE"""),"Readyplayer")</f>
        <v>Readyplayer</v>
      </c>
      <c r="B424" s="37" t="str">
        <f ca="1">IFERROR(__xludf.DUMMYFUNCTION("""COMPUTED_VALUE"""),"Medium")</f>
        <v>Medium</v>
      </c>
      <c r="C424" s="39" t="str">
        <f ca="1">IFERROR(__xludf.DUMMYFUNCTION("""COMPUTED_VALUE"""),"readyplayer.me")</f>
        <v>readyplayer.me</v>
      </c>
      <c r="D424" s="40" t="str">
        <f ca="1">IFERROR(__xludf.DUMMYFUNCTION("""COMPUTED_VALUE"""),"Create highly-personalized characters to help increase retention and engagement with this tool")</f>
        <v>Create highly-personalized characters to help increase retention and engagement with this tool</v>
      </c>
      <c r="E424" s="37"/>
      <c r="F424" s="41" t="str">
        <f ca="1">IFERROR(__xludf.DUMMYFUNCTION("""COMPUTED_VALUE"""),"Chat , Entertainment &amp; Self Improvement , All")</f>
        <v>Chat , Entertainment &amp; Self Improvement , All</v>
      </c>
    </row>
    <row r="425" spans="1:6" ht="50" hidden="1">
      <c r="A425" s="48" t="str">
        <f ca="1">IFERROR(__xludf.DUMMYFUNCTION("""COMPUTED_VALUE"""),"Reclaim.ai")</f>
        <v>Reclaim.ai</v>
      </c>
      <c r="B425" s="37" t="str">
        <f ca="1">IFERROR(__xludf.DUMMYFUNCTION("""COMPUTED_VALUE"""),"Medium")</f>
        <v>Medium</v>
      </c>
      <c r="C425" s="39" t="str">
        <f ca="1">IFERROR(__xludf.DUMMYFUNCTION("""COMPUTED_VALUE"""),"reclaim.ai")</f>
        <v>reclaim.ai</v>
      </c>
      <c r="D425" s="40" t="str">
        <f ca="1">IFERROR(__xludf.DUMMYFUNCTION("""COMPUTED_VALUE"""),"Reclaim is an AI scheduling automation app that finds the best time for your meetings, tasks, habits, &amp; breaks.")</f>
        <v>Reclaim is an AI scheduling automation app that finds the best time for your meetings, tasks, habits, &amp; breaks.</v>
      </c>
      <c r="E425" s="37" t="str">
        <f ca="1">IFERROR(__xludf.DUMMYFUNCTION("""COMPUTED_VALUE"""),"🤩🤩🤩")</f>
        <v>🤩🤩🤩</v>
      </c>
      <c r="F425" s="41" t="str">
        <f ca="1">IFERROR(__xludf.DUMMYFUNCTION("""COMPUTED_VALUE"""),"Automation &amp; RPA , Tech Developer &amp; Programming , All")</f>
        <v>Automation &amp; RPA , Tech Developer &amp; Programming , All</v>
      </c>
    </row>
    <row r="426" spans="1:6" ht="50" hidden="1">
      <c r="A426" s="47" t="str">
        <f ca="1">IFERROR(__xludf.DUMMYFUNCTION("""COMPUTED_VALUE"""),"Remesh")</f>
        <v>Remesh</v>
      </c>
      <c r="B426" s="37" t="str">
        <f ca="1">IFERROR(__xludf.DUMMYFUNCTION("""COMPUTED_VALUE"""),"Low")</f>
        <v>Low</v>
      </c>
      <c r="C426" s="39" t="str">
        <f ca="1">IFERROR(__xludf.DUMMYFUNCTION("""COMPUTED_VALUE"""),"remesh.ai")</f>
        <v>remesh.ai</v>
      </c>
      <c r="D426" s="40" t="str">
        <f ca="1">IFERROR(__xludf.DUMMYFUNCTION("""COMPUTED_VALUE"""),"Remesh is an AI-driven platform for conducting market research and gathering insights through real-time conversations.")</f>
        <v>Remesh is an AI-driven platform for conducting market research and gathering insights through real-time conversations.</v>
      </c>
      <c r="E426" s="37" t="str">
        <f ca="1">IFERROR(__xludf.DUMMYFUNCTION("""COMPUTED_VALUE"""),"🤩🤩🤩")</f>
        <v>🤩🤩🤩</v>
      </c>
      <c r="F426" s="41" t="str">
        <f ca="1">IFERROR(__xludf.DUMMYFUNCTION("""COMPUTED_VALUE"""),"Marketing &amp; Advertising , All")</f>
        <v>Marketing &amp; Advertising , All</v>
      </c>
    </row>
    <row r="427" spans="1:6" ht="87.5" hidden="1">
      <c r="A427" s="47" t="str">
        <f ca="1">IFERROR(__xludf.DUMMYFUNCTION("""COMPUTED_VALUE"""),"Rephrase")</f>
        <v>Rephrase</v>
      </c>
      <c r="B427" s="37" t="str">
        <f ca="1">IFERROR(__xludf.DUMMYFUNCTION("""COMPUTED_VALUE"""),"Low")</f>
        <v>Low</v>
      </c>
      <c r="C427" s="39" t="str">
        <f ca="1">IFERROR(__xludf.DUMMYFUNCTION("""COMPUTED_VALUE"""),"rephrase.ai")</f>
        <v>rephrase.ai</v>
      </c>
      <c r="D427" s="40" t="str">
        <f ca="1">IFERROR(__xludf.DUMMYFUNCTION("""COMPUTED_VALUE"""),"Rephrase.ai is an AI-powered synthetic video creation platform. Our deep tech generative AI technology creates hyper-personalized professional-quality videos for businesses across the globe.")</f>
        <v>Rephrase.ai is an AI-powered synthetic video creation platform. Our deep tech generative AI technology creates hyper-personalized professional-quality videos for businesses across the globe.</v>
      </c>
      <c r="E427" s="37"/>
      <c r="F427" s="41"/>
    </row>
    <row r="428" spans="1:6" ht="25" hidden="1">
      <c r="A428" s="47" t="str">
        <f ca="1">IFERROR(__xludf.DUMMYFUNCTION("""COMPUTED_VALUE"""),"Rephrasee")</f>
        <v>Rephrasee</v>
      </c>
      <c r="B428" s="37" t="str">
        <f ca="1">IFERROR(__xludf.DUMMYFUNCTION("""COMPUTED_VALUE"""),"Low")</f>
        <v>Low</v>
      </c>
      <c r="C428" s="39" t="str">
        <f ca="1">IFERROR(__xludf.DUMMYFUNCTION("""COMPUTED_VALUE"""),"rephrasee.com")</f>
        <v>rephrasee.com</v>
      </c>
      <c r="D428" s="40" t="str">
        <f ca="1">IFERROR(__xludf.DUMMYFUNCTION("""COMPUTED_VALUE"""),"Decrease the chance of plagiarism with this tool")</f>
        <v>Decrease the chance of plagiarism with this tool</v>
      </c>
      <c r="E428" s="37" t="str">
        <f ca="1">IFERROR(__xludf.DUMMYFUNCTION("""COMPUTED_VALUE"""),"🤩🤩🤩")</f>
        <v>🤩🤩🤩</v>
      </c>
      <c r="F428" s="41" t="str">
        <f ca="1">IFERROR(__xludf.DUMMYFUNCTION("""COMPUTED_VALUE"""),"Removed")</f>
        <v>Removed</v>
      </c>
    </row>
    <row r="429" spans="1:6" ht="62.5" hidden="1">
      <c r="A429" s="47" t="str">
        <f ca="1">IFERROR(__xludf.DUMMYFUNCTION("""COMPUTED_VALUE"""),"Replicastudios")</f>
        <v>Replicastudios</v>
      </c>
      <c r="B429" s="37" t="str">
        <f ca="1">IFERROR(__xludf.DUMMYFUNCTION("""COMPUTED_VALUE"""),"Low")</f>
        <v>Low</v>
      </c>
      <c r="C429" s="39" t="str">
        <f ca="1">IFERROR(__xludf.DUMMYFUNCTION("""COMPUTED_VALUE"""),"replicastudios.com")</f>
        <v>replicastudios.com</v>
      </c>
      <c r="D429" s="40" t="str">
        <f ca="1">IFERROR(__xludf.DUMMYFUNCTION("""COMPUTED_VALUE"""),"Replica AI replicates human voice, and has a built text-to-speech software to produce expressive speech that helps accelerate content creation and experimentation.")</f>
        <v>Replica AI replicates human voice, and has a built text-to-speech software to produce expressive speech that helps accelerate content creation and experimentation.</v>
      </c>
      <c r="E429" s="37"/>
      <c r="F429" s="41"/>
    </row>
    <row r="430" spans="1:6" ht="37.5" hidden="1">
      <c r="A430" s="47" t="str">
        <f ca="1">IFERROR(__xludf.DUMMYFUNCTION("""COMPUTED_VALUE"""),"Replicate")</f>
        <v>Replicate</v>
      </c>
      <c r="B430" s="37" t="str">
        <f ca="1">IFERROR(__xludf.DUMMYFUNCTION("""COMPUTED_VALUE"""),"High")</f>
        <v>High</v>
      </c>
      <c r="C430" s="39" t="str">
        <f ca="1">IFERROR(__xludf.DUMMYFUNCTION("""COMPUTED_VALUE"""),"replicate.com")</f>
        <v>replicate.com</v>
      </c>
      <c r="D430" s="40" t="str">
        <f ca="1">IFERROR(__xludf.DUMMYFUNCTION("""COMPUTED_VALUE"""),"Replicate digitally transforms your photo to a new one based on a prompt")</f>
        <v>Replicate digitally transforms your photo to a new one based on a prompt</v>
      </c>
      <c r="E430" s="37" t="str">
        <f ca="1">IFERROR(__xludf.DUMMYFUNCTION("""COMPUTED_VALUE"""),"🤩")</f>
        <v>🤩</v>
      </c>
      <c r="F430" s="41" t="str">
        <f ca="1">IFERROR(__xludf.DUMMYFUNCTION("""COMPUTED_VALUE"""),"Generate Art , Tech Developer &amp; Programming , All")</f>
        <v>Generate Art , Tech Developer &amp; Programming , All</v>
      </c>
    </row>
    <row r="431" spans="1:6" ht="12.5" hidden="1">
      <c r="A431" s="47" t="str">
        <f ca="1">IFERROR(__xludf.DUMMYFUNCTION("""COMPUTED_VALUE"""),"Replika")</f>
        <v>Replika</v>
      </c>
      <c r="B431" s="37" t="str">
        <f ca="1">IFERROR(__xludf.DUMMYFUNCTION("""COMPUTED_VALUE"""),"Medium")</f>
        <v>Medium</v>
      </c>
      <c r="C431" s="39" t="str">
        <f ca="1">IFERROR(__xludf.DUMMYFUNCTION("""COMPUTED_VALUE"""),"replika.com")</f>
        <v>replika.com</v>
      </c>
      <c r="D431" s="40" t="str">
        <f ca="1">IFERROR(__xludf.DUMMYFUNCTION("""COMPUTED_VALUE"""),"Talk to your own chatbot")</f>
        <v>Talk to your own chatbot</v>
      </c>
      <c r="E431" s="37" t="str">
        <f ca="1">IFERROR(__xludf.DUMMYFUNCTION("""COMPUTED_VALUE"""),"💎")</f>
        <v>💎</v>
      </c>
      <c r="F431" s="41" t="str">
        <f ca="1">IFERROR(__xludf.DUMMYFUNCTION("""COMPUTED_VALUE"""),"Chat , Entertainment &amp; Self Improvement , All")</f>
        <v>Chat , Entertainment &amp; Self Improvement , All</v>
      </c>
    </row>
    <row r="432" spans="1:6" ht="25" hidden="1">
      <c r="A432" s="47" t="str">
        <f ca="1">IFERROR(__xludf.DUMMYFUNCTION("""COMPUTED_VALUE"""),"Replit")</f>
        <v>Replit</v>
      </c>
      <c r="B432" s="37" t="str">
        <f ca="1">IFERROR(__xludf.DUMMYFUNCTION("""COMPUTED_VALUE"""),"High")</f>
        <v>High</v>
      </c>
      <c r="C432" s="39" t="str">
        <f ca="1">IFERROR(__xludf.DUMMYFUNCTION("""COMPUTED_VALUE"""),"replit.com/site/ghostwriter")</f>
        <v>replit.com/site/ghostwriter</v>
      </c>
      <c r="D432" s="40" t="str">
        <f ca="1">IFERROR(__xludf.DUMMYFUNCTION("""COMPUTED_VALUE"""),"AI assisted code generator in making your next software")</f>
        <v>AI assisted code generator in making your next software</v>
      </c>
      <c r="E432" s="37" t="str">
        <f ca="1">IFERROR(__xludf.DUMMYFUNCTION("""COMPUTED_VALUE"""),"🤩🤩🤩🤩🤩")</f>
        <v>🤩🤩🤩🤩🤩</v>
      </c>
      <c r="F432" s="41" t="str">
        <f ca="1">IFERROR(__xludf.DUMMYFUNCTION("""COMPUTED_VALUE"""),"Tech Developer &amp; Programming , All")</f>
        <v>Tech Developer &amp; Programming , All</v>
      </c>
    </row>
    <row r="433" spans="1:6" ht="25" hidden="1">
      <c r="A433" s="48" t="str">
        <f ca="1">IFERROR(__xludf.DUMMYFUNCTION("""COMPUTED_VALUE"""),"Reply.io")</f>
        <v>Reply.io</v>
      </c>
      <c r="B433" s="37" t="str">
        <f ca="1">IFERROR(__xludf.DUMMYFUNCTION("""COMPUTED_VALUE"""),"Medium")</f>
        <v>Medium</v>
      </c>
      <c r="C433" s="39" t="str">
        <f ca="1">IFERROR(__xludf.DUMMYFUNCTION("""COMPUTED_VALUE"""),"reply.io")</f>
        <v>reply.io</v>
      </c>
      <c r="D433" s="40" t="str">
        <f ca="1">IFERROR(__xludf.DUMMYFUNCTION("""COMPUTED_VALUE"""),"An email helper to create human-like response")</f>
        <v>An email helper to create human-like response</v>
      </c>
      <c r="E433" s="37"/>
      <c r="F433" s="41" t="str">
        <f ca="1">IFERROR(__xludf.DUMMYFUNCTION("""COMPUTED_VALUE"""),"Tech Developer &amp; Programming , Sales , Copywriting , All")</f>
        <v>Tech Developer &amp; Programming , Sales , Copywriting , All</v>
      </c>
    </row>
    <row r="434" spans="1:6" ht="25" hidden="1">
      <c r="A434" s="48" t="str">
        <f ca="1">IFERROR(__xludf.DUMMYFUNCTION("""COMPUTED_VALUE"""),"Repurpose.io")</f>
        <v>Repurpose.io</v>
      </c>
      <c r="B434" s="37" t="str">
        <f ca="1">IFERROR(__xludf.DUMMYFUNCTION("""COMPUTED_VALUE"""),"Medium")</f>
        <v>Medium</v>
      </c>
      <c r="C434" s="39" t="str">
        <f ca="1">IFERROR(__xludf.DUMMYFUNCTION("""COMPUTED_VALUE"""),"repurpose.io")</f>
        <v>repurpose.io</v>
      </c>
      <c r="D434" s="40" t="str">
        <f ca="1">IFERROR(__xludf.DUMMYFUNCTION("""COMPUTED_VALUE"""),"Quickly and easily create new content based from existing content.")</f>
        <v>Quickly and easily create new content based from existing content.</v>
      </c>
      <c r="E434" s="37" t="str">
        <f ca="1">IFERROR(__xludf.DUMMYFUNCTION("""COMPUTED_VALUE"""),"🤩🤩🤩")</f>
        <v>🤩🤩🤩</v>
      </c>
      <c r="F434" s="41" t="str">
        <f ca="1">IFERROR(__xludf.DUMMYFUNCTION("""COMPUTED_VALUE"""),"Generate Design &amp; Presentation , SEO &amp; Social Media , All")</f>
        <v>Generate Design &amp; Presentation , SEO &amp; Social Media , All</v>
      </c>
    </row>
    <row r="435" spans="1:6" ht="87.5" hidden="1">
      <c r="A435" s="47" t="str">
        <f ca="1">IFERROR(__xludf.DUMMYFUNCTION("""COMPUTED_VALUE"""),"Resemble")</f>
        <v>Resemble</v>
      </c>
      <c r="B435" s="37" t="str">
        <f ca="1">IFERROR(__xludf.DUMMYFUNCTION("""COMPUTED_VALUE"""),"Medium")</f>
        <v>Medium</v>
      </c>
      <c r="C435" s="39" t="str">
        <f ca="1">IFERROR(__xludf.DUMMYFUNCTION("""COMPUTED_VALUE"""),"resemble.ai")</f>
        <v>resemble.ai</v>
      </c>
      <c r="D435" s="40" t="str">
        <f ca="1">IFERROR(__xludf.DUMMYFUNCTION("""COMPUTED_VALUE"""),"Resemble is a text-to-speech tool that allows you to clone and create a high quality AI voice model of the subject's voice. Individuals can also translate the voice to another language while maintaining the subject's voice characteristics.")</f>
        <v>Resemble is a text-to-speech tool that allows you to clone and create a high quality AI voice model of the subject's voice. Individuals can also translate the voice to another language while maintaining the subject's voice characteristics.</v>
      </c>
      <c r="E435" s="37"/>
      <c r="F435" s="41"/>
    </row>
    <row r="436" spans="1:6" ht="37.5" hidden="1">
      <c r="A436" s="47" t="str">
        <f ca="1">IFERROR(__xludf.DUMMYFUNCTION("""COMPUTED_VALUE"""),"Resemble AI")</f>
        <v>Resemble AI</v>
      </c>
      <c r="B436" s="37" t="str">
        <f ca="1">IFERROR(__xludf.DUMMYFUNCTION("""COMPUTED_VALUE"""),"Medium")</f>
        <v>Medium</v>
      </c>
      <c r="C436" s="39" t="str">
        <f ca="1">IFERROR(__xludf.DUMMYFUNCTION("""COMPUTED_VALUE"""),"resemble.ai")</f>
        <v>resemble.ai</v>
      </c>
      <c r="D436" s="40" t="str">
        <f ca="1">IFERROR(__xludf.DUMMYFUNCTION("""COMPUTED_VALUE"""),"Resemble AI is an AI-driven platform that creates custom, realistic AI voices for various applications.")</f>
        <v>Resemble AI is an AI-driven platform that creates custom, realistic AI voices for various applications.</v>
      </c>
      <c r="E436" s="37" t="str">
        <f ca="1">IFERROR(__xludf.DUMMYFUNCTION("""COMPUTED_VALUE"""),"🤩🤩🤩")</f>
        <v>🤩🤩🤩</v>
      </c>
      <c r="F436" s="41" t="str">
        <f ca="1">IFERROR(__xludf.DUMMYFUNCTION("""COMPUTED_VALUE"""),"Generate Design &amp; Presentation , Podcast &amp; Voice , Text-To-Speech &amp; Voice Modulation , All")</f>
        <v>Generate Design &amp; Presentation , Podcast &amp; Voice , Text-To-Speech &amp; Voice Modulation , All</v>
      </c>
    </row>
    <row r="437" spans="1:6" ht="37.5" hidden="1">
      <c r="A437" s="47" t="str">
        <f ca="1">IFERROR(__xludf.DUMMYFUNCTION("""COMPUTED_VALUE"""),"Roam Around")</f>
        <v>Roam Around</v>
      </c>
      <c r="B437" s="37" t="str">
        <f ca="1">IFERROR(__xludf.DUMMYFUNCTION("""COMPUTED_VALUE"""),"Medium")</f>
        <v>Medium</v>
      </c>
      <c r="C437" s="39" t="str">
        <f ca="1">IFERROR(__xludf.DUMMYFUNCTION("""COMPUTED_VALUE"""),"roamaround.io")</f>
        <v>roamaround.io</v>
      </c>
      <c r="D437" s="40" t="str">
        <f ca="1">IFERROR(__xludf.DUMMYFUNCTION("""COMPUTED_VALUE"""),"Uses AI to plan out an entire travel itinerary for you, anywhere in the world!")</f>
        <v>Uses AI to plan out an entire travel itinerary for you, anywhere in the world!</v>
      </c>
      <c r="E437" s="37" t="str">
        <f ca="1">IFERROR(__xludf.DUMMYFUNCTION("""COMPUTED_VALUE"""),"🤩🤩🤩")</f>
        <v>🤩🤩🤩</v>
      </c>
      <c r="F437" s="41" t="str">
        <f ca="1">IFERROR(__xludf.DUMMYFUNCTION("""COMPUTED_VALUE"""),"Tech Developer &amp; Programming , All")</f>
        <v>Tech Developer &amp; Programming , All</v>
      </c>
    </row>
    <row r="438" spans="1:6" ht="12.5" hidden="1">
      <c r="A438" s="47" t="str">
        <f ca="1">IFERROR(__xludf.DUMMYFUNCTION("""COMPUTED_VALUE"""),"Rokoko")</f>
        <v>Rokoko</v>
      </c>
      <c r="B438" s="37" t="str">
        <f ca="1">IFERROR(__xludf.DUMMYFUNCTION("""COMPUTED_VALUE"""),"Low")</f>
        <v>Low</v>
      </c>
      <c r="C438" s="39" t="str">
        <f ca="1">IFERROR(__xludf.DUMMYFUNCTION("""COMPUTED_VALUE"""),"rokoko.com")</f>
        <v>rokoko.com</v>
      </c>
      <c r="D438" s="40" t="str">
        <f ca="1">IFERROR(__xludf.DUMMYFUNCTION("""COMPUTED_VALUE"""),"Make your work move in 3D")</f>
        <v>Make your work move in 3D</v>
      </c>
      <c r="E438" s="37" t="str">
        <f ca="1">IFERROR(__xludf.DUMMYFUNCTION("""COMPUTED_VALUE"""),"🤩🤩🤩")</f>
        <v>🤩🤩🤩</v>
      </c>
      <c r="F438" s="41"/>
    </row>
    <row r="439" spans="1:6" ht="12.5" hidden="1">
      <c r="A439" s="47" t="str">
        <f ca="1">IFERROR(__xludf.DUMMYFUNCTION("""COMPUTED_VALUE"""),"Runway")</f>
        <v>Runway</v>
      </c>
      <c r="B439" s="37" t="str">
        <f ca="1">IFERROR(__xludf.DUMMYFUNCTION("""COMPUTED_VALUE"""),"High")</f>
        <v>High</v>
      </c>
      <c r="C439" s="39" t="str">
        <f ca="1">IFERROR(__xludf.DUMMYFUNCTION("""COMPUTED_VALUE"""),"runwayml.com")</f>
        <v>runwayml.com</v>
      </c>
      <c r="D439" s="40" t="str">
        <f ca="1">IFERROR(__xludf.DUMMYFUNCTION("""COMPUTED_VALUE"""),"AI tool for video editing needs")</f>
        <v>AI tool for video editing needs</v>
      </c>
      <c r="E439" s="37"/>
      <c r="F439" s="41" t="str">
        <f ca="1">IFERROR(__xludf.DUMMYFUNCTION("""COMPUTED_VALUE"""),"Generate Music , Generate Design &amp; Presentation , Text-To-Video , All")</f>
        <v>Generate Music , Generate Design &amp; Presentation , Text-To-Video , All</v>
      </c>
    </row>
    <row r="440" spans="1:6" ht="62.5" hidden="1">
      <c r="A440" s="47" t="str">
        <f ca="1">IFERROR(__xludf.DUMMYFUNCTION("""COMPUTED_VALUE"""),"Runwayml")</f>
        <v>Runwayml</v>
      </c>
      <c r="B440" s="37" t="str">
        <f ca="1">IFERROR(__xludf.DUMMYFUNCTION("""COMPUTED_VALUE"""),"High")</f>
        <v>High</v>
      </c>
      <c r="C440" s="39" t="str">
        <f ca="1">IFERROR(__xludf.DUMMYFUNCTION("""COMPUTED_VALUE"""),"runwayml.com")</f>
        <v>runwayml.com</v>
      </c>
      <c r="D440" s="40" t="str">
        <f ca="1">IFERROR(__xludf.DUMMYFUNCTION("""COMPUTED_VALUE"""),"Individuals can create and publish pre-trained machine learning models for applications such as generating photorealistic images or image captions.")</f>
        <v>Individuals can create and publish pre-trained machine learning models for applications such as generating photorealistic images or image captions.</v>
      </c>
      <c r="E440" s="37"/>
      <c r="F440" s="41"/>
    </row>
    <row r="441" spans="1:6" ht="62.5" hidden="1">
      <c r="A441" s="47" t="str">
        <f ca="1">IFERROR(__xludf.DUMMYFUNCTION("""COMPUTED_VALUE"""),"Rytr")</f>
        <v>Rytr</v>
      </c>
      <c r="B441" s="37" t="str">
        <f ca="1">IFERROR(__xludf.DUMMYFUNCTION("""COMPUTED_VALUE"""),"Low")</f>
        <v>Low</v>
      </c>
      <c r="C441" s="39" t="str">
        <f ca="1">IFERROR(__xludf.DUMMYFUNCTION("""COMPUTED_VALUE"""),"rytr.me")</f>
        <v>rytr.me</v>
      </c>
      <c r="D441" s="40" t="str">
        <f ca="1">IFERROR(__xludf.DUMMYFUNCTION("""COMPUTED_VALUE"""),"Rytr is an AI writing assistant that helps you create high quality content in just a few seconds with 40+ use cases and templates to choose from to cover all your writing needs.")</f>
        <v>Rytr is an AI writing assistant that helps you create high quality content in just a few seconds with 40+ use cases and templates to choose from to cover all your writing needs.</v>
      </c>
      <c r="E441" s="37"/>
      <c r="F441" s="41"/>
    </row>
    <row r="442" spans="1:6" ht="50" hidden="1">
      <c r="A442" s="47" t="str">
        <f ca="1">IFERROR(__xludf.DUMMYFUNCTION("""COMPUTED_VALUE"""),"Scholarcy")</f>
        <v>Scholarcy</v>
      </c>
      <c r="B442" s="37" t="str">
        <f ca="1">IFERROR(__xludf.DUMMYFUNCTION("""COMPUTED_VALUE"""),"Medium")</f>
        <v>Medium</v>
      </c>
      <c r="C442" s="39" t="str">
        <f ca="1">IFERROR(__xludf.DUMMYFUNCTION("""COMPUTED_VALUE"""),"scholarcy.com")</f>
        <v>scholarcy.com</v>
      </c>
      <c r="D442" s="40" t="str">
        <f ca="1">IFERROR(__xludf.DUMMYFUNCTION("""COMPUTED_VALUE"""),"Scholarcy utilizes artificial intelligence to extract essential information from academic papers and present it in a simplified and readable format")</f>
        <v>Scholarcy utilizes artificial intelligence to extract essential information from academic papers and present it in a simplified and readable format</v>
      </c>
      <c r="E442" s="37" t="str">
        <f ca="1">IFERROR(__xludf.DUMMYFUNCTION("""COMPUTED_VALUE"""),"🤩🤩🤩")</f>
        <v>🤩🤩🤩</v>
      </c>
      <c r="F442" s="41" t="str">
        <f ca="1">IFERROR(__xludf.DUMMYFUNCTION("""COMPUTED_VALUE"""),"Education , Productivity , All")</f>
        <v>Education , Productivity , All</v>
      </c>
    </row>
    <row r="443" spans="1:6" ht="37.5" hidden="1">
      <c r="A443" s="48" t="str">
        <f ca="1">IFERROR(__xludf.DUMMYFUNCTION("""COMPUTED_VALUE"""),"Seamless.ai")</f>
        <v>Seamless.ai</v>
      </c>
      <c r="B443" s="37" t="str">
        <f ca="1">IFERROR(__xludf.DUMMYFUNCTION("""COMPUTED_VALUE"""),"Medium")</f>
        <v>Medium</v>
      </c>
      <c r="C443" s="39" t="str">
        <f ca="1">IFERROR(__xludf.DUMMYFUNCTION("""COMPUTED_VALUE"""),"seamless.ai")</f>
        <v>seamless.ai</v>
      </c>
      <c r="D443" s="40" t="str">
        <f ca="1">IFERROR(__xludf.DUMMYFUNCTION("""COMPUTED_VALUE"""),"AI sales lead tool that finds verified cell phones, emails, and direct dials for anyone you need to sell to")</f>
        <v>AI sales lead tool that finds verified cell phones, emails, and direct dials for anyone you need to sell to</v>
      </c>
      <c r="E443" s="37" t="str">
        <f ca="1">IFERROR(__xludf.DUMMYFUNCTION("""COMPUTED_VALUE"""),"🤩🤩🤩")</f>
        <v>🤩🤩🤩</v>
      </c>
      <c r="F443" s="41" t="str">
        <f ca="1">IFERROR(__xludf.DUMMYFUNCTION("""COMPUTED_VALUE"""),"Marketing &amp; Advertising , Sales , All")</f>
        <v>Marketing &amp; Advertising , Sales , All</v>
      </c>
    </row>
    <row r="444" spans="1:6" ht="25" hidden="1">
      <c r="A444" s="47" t="str">
        <f ca="1">IFERROR(__xludf.DUMMYFUNCTION("""COMPUTED_VALUE"""),"Semanticscholar")</f>
        <v>Semanticscholar</v>
      </c>
      <c r="B444" s="37" t="str">
        <f ca="1">IFERROR(__xludf.DUMMYFUNCTION("""COMPUTED_VALUE"""),"High")</f>
        <v>High</v>
      </c>
      <c r="C444" s="39" t="str">
        <f ca="1">IFERROR(__xludf.DUMMYFUNCTION("""COMPUTED_VALUE"""),"semanticscholar.org")</f>
        <v>semanticscholar.org</v>
      </c>
      <c r="D444" s="40" t="str">
        <f ca="1">IFERROR(__xludf.DUMMYFUNCTION("""COMPUTED_VALUE"""),"Reading scientific research made easier.")</f>
        <v>Reading scientific research made easier.</v>
      </c>
      <c r="E444" s="37" t="str">
        <f ca="1">IFERROR(__xludf.DUMMYFUNCTION("""COMPUTED_VALUE"""),"🤩🤩🤩🤩🤩")</f>
        <v>🤩🤩🤩🤩🤩</v>
      </c>
      <c r="F444" s="41" t="str">
        <f ca="1">IFERROR(__xludf.DUMMYFUNCTION("""COMPUTED_VALUE"""),"Education , Education &amp; Translation , Productivity , All")</f>
        <v>Education , Education &amp; Translation , Productivity , All</v>
      </c>
    </row>
    <row r="445" spans="1:6" ht="37.5" hidden="1">
      <c r="A445" s="47" t="str">
        <f ca="1">IFERROR(__xludf.DUMMYFUNCTION("""COMPUTED_VALUE"""),"Sendpotion")</f>
        <v>Sendpotion</v>
      </c>
      <c r="B445" s="37" t="str">
        <f ca="1">IFERROR(__xludf.DUMMYFUNCTION("""COMPUTED_VALUE"""),"Low")</f>
        <v>Low</v>
      </c>
      <c r="C445" s="39" t="str">
        <f ca="1">IFERROR(__xludf.DUMMYFUNCTION("""COMPUTED_VALUE"""),"sendpotion.com")</f>
        <v>sendpotion.com</v>
      </c>
      <c r="D445" s="40" t="str">
        <f ca="1">IFERROR(__xludf.DUMMYFUNCTION("""COMPUTED_VALUE"""),"Automates lip-syncing to evergreen videos that you create for your business")</f>
        <v>Automates lip-syncing to evergreen videos that you create for your business</v>
      </c>
      <c r="E445" s="37"/>
      <c r="F445" s="41" t="str">
        <f ca="1">IFERROR(__xludf.DUMMYFUNCTION("""COMPUTED_VALUE"""),"Generate Design &amp; Presentation , Sales , Text-To-Video , All")</f>
        <v>Generate Design &amp; Presentation , Sales , Text-To-Video , All</v>
      </c>
    </row>
    <row r="446" spans="1:6" ht="25" hidden="1">
      <c r="A446" s="48" t="str">
        <f ca="1">IFERROR(__xludf.DUMMYFUNCTION("""COMPUTED_VALUE"""),"SEO.ai")</f>
        <v>SEO.ai</v>
      </c>
      <c r="B446" s="37" t="str">
        <f ca="1">IFERROR(__xludf.DUMMYFUNCTION("""COMPUTED_VALUE"""),"Medium")</f>
        <v>Medium</v>
      </c>
      <c r="C446" s="39" t="str">
        <f ca="1">IFERROR(__xludf.DUMMYFUNCTION("""COMPUTED_VALUE"""),"seo.ai")</f>
        <v>seo.ai</v>
      </c>
      <c r="D446" s="40" t="str">
        <f ca="1">IFERROR(__xludf.DUMMYFUNCTION("""COMPUTED_VALUE"""),"AI-driven platform for creating SEO-optimized copy rapidly.")</f>
        <v>AI-driven platform for creating SEO-optimized copy rapidly.</v>
      </c>
      <c r="E446" s="37" t="str">
        <f ca="1">IFERROR(__xludf.DUMMYFUNCTION("""COMPUTED_VALUE"""),"🤩🤩🤩")</f>
        <v>🤩🤩🤩</v>
      </c>
      <c r="F446" s="41" t="str">
        <f ca="1">IFERROR(__xludf.DUMMYFUNCTION("""COMPUTED_VALUE"""),"Generate Design &amp; Presentation , SEO &amp; Social Media , Copywriting , All")</f>
        <v>Generate Design &amp; Presentation , SEO &amp; Social Media , Copywriting , All</v>
      </c>
    </row>
    <row r="447" spans="1:6" ht="25" hidden="1">
      <c r="A447" s="47" t="str">
        <f ca="1">IFERROR(__xludf.DUMMYFUNCTION("""COMPUTED_VALUE"""),"Simplified")</f>
        <v>Simplified</v>
      </c>
      <c r="B447" s="37" t="str">
        <f ca="1">IFERROR(__xludf.DUMMYFUNCTION("""COMPUTED_VALUE"""),"High")</f>
        <v>High</v>
      </c>
      <c r="C447" s="39" t="str">
        <f ca="1">IFERROR(__xludf.DUMMYFUNCTION("""COMPUTED_VALUE"""),"simplified.com")</f>
        <v>simplified.com</v>
      </c>
      <c r="D447" s="40" t="str">
        <f ca="1">IFERROR(__xludf.DUMMYFUNCTION("""COMPUTED_VALUE"""),"Software to maximize efficiency and collaboration in businesses.")</f>
        <v>Software to maximize efficiency and collaboration in businesses.</v>
      </c>
      <c r="E447" s="37" t="str">
        <f ca="1">IFERROR(__xludf.DUMMYFUNCTION("""COMPUTED_VALUE"""),"🤩🤩🤩🤩🤩")</f>
        <v>🤩🤩🤩🤩🤩</v>
      </c>
      <c r="F447" s="41" t="str">
        <f ca="1">IFERROR(__xludf.DUMMYFUNCTION("""COMPUTED_VALUE"""),"Generate Music , Generate Design &amp; Presentation , Marketing &amp; Advertising , Tech Developer &amp; Programming , SEO &amp; Social Media , Text-To-Video , Copywriting , All")</f>
        <v>Generate Music , Generate Design &amp; Presentation , Marketing &amp; Advertising , Tech Developer &amp; Programming , SEO &amp; Social Media , Text-To-Video , Copywriting , All</v>
      </c>
    </row>
    <row r="448" spans="1:6" ht="37.5" hidden="1">
      <c r="A448" s="47" t="str">
        <f ca="1">IFERROR(__xludf.DUMMYFUNCTION("""COMPUTED_VALUE"""),"SlidesAI")</f>
        <v>SlidesAI</v>
      </c>
      <c r="B448" s="37" t="str">
        <f ca="1">IFERROR(__xludf.DUMMYFUNCTION("""COMPUTED_VALUE"""),"Medium")</f>
        <v>Medium</v>
      </c>
      <c r="C448" s="39" t="str">
        <f ca="1">IFERROR(__xludf.DUMMYFUNCTION("""COMPUTED_VALUE"""),"slidesai.io")</f>
        <v>slidesai.io</v>
      </c>
      <c r="D448" s="40" t="str">
        <f ca="1">IFERROR(__xludf.DUMMYFUNCTION("""COMPUTED_VALUE"""),"SlidesAI provides automated AI-driven presentations with creative designs.")</f>
        <v>SlidesAI provides automated AI-driven presentations with creative designs.</v>
      </c>
      <c r="E448" s="37" t="str">
        <f ca="1">IFERROR(__xludf.DUMMYFUNCTION("""COMPUTED_VALUE"""),"🤩🤩🤩")</f>
        <v>🤩🤩🤩</v>
      </c>
      <c r="F448" s="41" t="str">
        <f ca="1">IFERROR(__xludf.DUMMYFUNCTION("""COMPUTED_VALUE"""),"Generate Design &amp; Presentation , Copywriting , All")</f>
        <v>Generate Design &amp; Presentation , Copywriting , All</v>
      </c>
    </row>
    <row r="449" spans="1:6" ht="37.5" hidden="1">
      <c r="A449" s="48" t="str">
        <f ca="1">IFERROR(__xludf.DUMMYFUNCTION("""COMPUTED_VALUE"""),"Smartly.io")</f>
        <v>Smartly.io</v>
      </c>
      <c r="B449" s="37" t="str">
        <f ca="1">IFERROR(__xludf.DUMMYFUNCTION("""COMPUTED_VALUE"""),"Medium")</f>
        <v>Medium</v>
      </c>
      <c r="C449" s="39" t="str">
        <f ca="1">IFERROR(__xludf.DUMMYFUNCTION("""COMPUTED_VALUE"""),"smartly.io")</f>
        <v>smartly.io</v>
      </c>
      <c r="D449" s="40" t="str">
        <f ca="1">IFERROR(__xludf.DUMMYFUNCTION("""COMPUTED_VALUE"""),"Smartly.io is an AI-driven platform for optimizing social advertising campaigns.")</f>
        <v>Smartly.io is an AI-driven platform for optimizing social advertising campaigns.</v>
      </c>
      <c r="E449" s="37" t="str">
        <f ca="1">IFERROR(__xludf.DUMMYFUNCTION("""COMPUTED_VALUE"""),"🤩🤩🤩")</f>
        <v>🤩🤩🤩</v>
      </c>
      <c r="F449" s="41" t="str">
        <f ca="1">IFERROR(__xludf.DUMMYFUNCTION("""COMPUTED_VALUE"""),"Marketing &amp; Advertising , Copywriting , All")</f>
        <v>Marketing &amp; Advertising , Copywriting , All</v>
      </c>
    </row>
    <row r="450" spans="1:6" ht="25" hidden="1">
      <c r="A450" s="47" t="str">
        <f ca="1">IFERROR(__xludf.DUMMYFUNCTION("""COMPUTED_VALUE"""),"Snipd")</f>
        <v>Snipd</v>
      </c>
      <c r="B450" s="37" t="str">
        <f ca="1">IFERROR(__xludf.DUMMYFUNCTION("""COMPUTED_VALUE"""),"Medium")</f>
        <v>Medium</v>
      </c>
      <c r="C450" s="39" t="str">
        <f ca="1">IFERROR(__xludf.DUMMYFUNCTION("""COMPUTED_VALUE"""),"snipd.com")</f>
        <v>snipd.com</v>
      </c>
      <c r="D450" s="40" t="str">
        <f ca="1">IFERROR(__xludf.DUMMYFUNCTION("""COMPUTED_VALUE"""),"Lessens the time listening to podcasts")</f>
        <v>Lessens the time listening to podcasts</v>
      </c>
      <c r="E450" s="37" t="str">
        <f ca="1">IFERROR(__xludf.DUMMYFUNCTION("""COMPUTED_VALUE"""),"🤩🤩🤩")</f>
        <v>🤩🤩🤩</v>
      </c>
      <c r="F450" s="41" t="str">
        <f ca="1">IFERROR(__xludf.DUMMYFUNCTION("""COMPUTED_VALUE"""),"Marketing &amp; Advertising , Podcast &amp; Voice , Productivity , Tech Developer &amp; Programming , SEO &amp; Social Media , All")</f>
        <v>Marketing &amp; Advertising , Podcast &amp; Voice , Productivity , Tech Developer &amp; Programming , SEO &amp; Social Media , All</v>
      </c>
    </row>
    <row r="451" spans="1:6" ht="62.5" hidden="1">
      <c r="A451" s="47" t="str">
        <f ca="1">IFERROR(__xludf.DUMMYFUNCTION("""COMPUTED_VALUE"""),"Social Comments GPT")</f>
        <v>Social Comments GPT</v>
      </c>
      <c r="B451" s="37" t="str">
        <f ca="1">IFERROR(__xludf.DUMMYFUNCTION("""COMPUTED_VALUE"""),"Low")</f>
        <v>Low</v>
      </c>
      <c r="C451" s="39" t="str">
        <f ca="1">IFERROR(__xludf.DUMMYFUNCTION("""COMPUTED_VALUE"""),"social-comments-gpt.com")</f>
        <v>social-comments-gpt.com</v>
      </c>
      <c r="D451" s="40" t="str">
        <f ca="1">IFERROR(__xludf.DUMMYFUNCTION("""COMPUTED_VALUE"""),"Social Comments GPT is a Chrome Extension that automatically generates comments for social media platforms to save time and effort.")</f>
        <v>Social Comments GPT is a Chrome Extension that automatically generates comments for social media platforms to save time and effort.</v>
      </c>
      <c r="E451" s="37" t="str">
        <f ca="1">IFERROR(__xludf.DUMMYFUNCTION("""COMPUTED_VALUE"""),"💎💎💎")</f>
        <v>💎💎💎</v>
      </c>
      <c r="F451" s="41" t="str">
        <f ca="1">IFERROR(__xludf.DUMMYFUNCTION("""COMPUTED_VALUE"""),"SEO &amp; Social Media , All")</f>
        <v>SEO &amp; Social Media , All</v>
      </c>
    </row>
    <row r="452" spans="1:6" ht="37.5" hidden="1">
      <c r="A452" s="47" t="str">
        <f ca="1">IFERROR(__xludf.DUMMYFUNCTION("""COMPUTED_VALUE"""),"Soundful")</f>
        <v>Soundful</v>
      </c>
      <c r="B452" s="37" t="str">
        <f ca="1">IFERROR(__xludf.DUMMYFUNCTION("""COMPUTED_VALUE"""),"Medium")</f>
        <v>Medium</v>
      </c>
      <c r="C452" s="39" t="str">
        <f ca="1">IFERROR(__xludf.DUMMYFUNCTION("""COMPUTED_VALUE"""),"soundful.com")</f>
        <v>soundful.com</v>
      </c>
      <c r="D452" s="40" t="str">
        <f ca="1">IFERROR(__xludf.DUMMYFUNCTION("""COMPUTED_VALUE"""),"Modern sound therapy platform for improved emotional and mental wellbeing.")</f>
        <v>Modern sound therapy platform for improved emotional and mental wellbeing.</v>
      </c>
      <c r="E452" s="37" t="str">
        <f ca="1">IFERROR(__xludf.DUMMYFUNCTION("""COMPUTED_VALUE"""),"🤩🤩🤩")</f>
        <v>🤩🤩🤩</v>
      </c>
      <c r="F452" s="41" t="str">
        <f ca="1">IFERROR(__xludf.DUMMYFUNCTION("""COMPUTED_VALUE"""),"Generate Music , All")</f>
        <v>Generate Music , All</v>
      </c>
    </row>
    <row r="453" spans="1:6" ht="25" hidden="1">
      <c r="A453" s="47" t="str">
        <f ca="1">IFERROR(__xludf.DUMMYFUNCTION("""COMPUTED_VALUE"""),"Soundraw")</f>
        <v>Soundraw</v>
      </c>
      <c r="B453" s="37" t="str">
        <f ca="1">IFERROR(__xludf.DUMMYFUNCTION("""COMPUTED_VALUE"""),"Medium")</f>
        <v>Medium</v>
      </c>
      <c r="C453" s="39" t="str">
        <f ca="1">IFERROR(__xludf.DUMMYFUNCTION("""COMPUTED_VALUE"""),"soundraw.io")</f>
        <v>soundraw.io</v>
      </c>
      <c r="D453" s="40" t="str">
        <f ca="1">IFERROR(__xludf.DUMMYFUNCTION("""COMPUTED_VALUE"""),"Creates AI-generated music. royalty-free")</f>
        <v>Creates AI-generated music. royalty-free</v>
      </c>
      <c r="E453" s="37" t="str">
        <f ca="1">IFERROR(__xludf.DUMMYFUNCTION("""COMPUTED_VALUE"""),"🤩🤩🤩🤩🤩")</f>
        <v>🤩🤩🤩🤩🤩</v>
      </c>
      <c r="F453" s="41" t="str">
        <f ca="1">IFERROR(__xludf.DUMMYFUNCTION("""COMPUTED_VALUE"""),"Generate Design &amp; Presentation , All")</f>
        <v>Generate Design &amp; Presentation , All</v>
      </c>
    </row>
    <row r="454" spans="1:6" ht="62.5" hidden="1">
      <c r="A454" s="47" t="str">
        <f ca="1">IFERROR(__xludf.DUMMYFUNCTION("""COMPUTED_VALUE"""),"Speechelo")</f>
        <v>Speechelo</v>
      </c>
      <c r="B454" s="37" t="str">
        <f ca="1">IFERROR(__xludf.DUMMYFUNCTION("""COMPUTED_VALUE"""),"Low")</f>
        <v>Low</v>
      </c>
      <c r="C454" s="39" t="str">
        <f ca="1">IFERROR(__xludf.DUMMYFUNCTION("""COMPUTED_VALUE"""),"speechelo.com")</f>
        <v>speechelo.com</v>
      </c>
      <c r="D454" s="40" t="str">
        <f ca="1">IFERROR(__xludf.DUMMYFUNCTION("""COMPUTED_VALUE"""),"Speechelo is a cloud-based allows you to create voiceovers with the help of AI and TTS technology. Speechelo generates speech in over 23 languages and 30 different voices.")</f>
        <v>Speechelo is a cloud-based allows you to create voiceovers with the help of AI and TTS technology. Speechelo generates speech in over 23 languages and 30 different voices.</v>
      </c>
      <c r="E454" s="37"/>
      <c r="F454" s="41"/>
    </row>
    <row r="455" spans="1:6" ht="87.5" hidden="1">
      <c r="A455" s="47" t="str">
        <f ca="1">IFERROR(__xludf.DUMMYFUNCTION("""COMPUTED_VALUE"""),"Speechify")</f>
        <v>Speechify</v>
      </c>
      <c r="B455" s="37" t="str">
        <f ca="1">IFERROR(__xludf.DUMMYFUNCTION("""COMPUTED_VALUE"""),"Low")</f>
        <v>Low</v>
      </c>
      <c r="C455" s="39" t="str">
        <f ca="1">IFERROR(__xludf.DUMMYFUNCTION("""COMPUTED_VALUE"""),"speechify.com")</f>
        <v>speechify.com</v>
      </c>
      <c r="D455" s="40" t="str">
        <f ca="1">IFERROR(__xludf.DUMMYFUNCTION("""COMPUTED_VALUE"""),"Speechify works by using advanced artificial intelligence to convert text into speech. Individuals can simply upload or select the text they want to listen to, choose from various voice options, and control the speed of narration to suit their comfort.")</f>
        <v>Speechify works by using advanced artificial intelligence to convert text into speech. Individuals can simply upload or select the text they want to listen to, choose from various voice options, and control the speed of narration to suit their comfort.</v>
      </c>
      <c r="E455" s="37"/>
      <c r="F455" s="41"/>
    </row>
    <row r="456" spans="1:6" ht="50" hidden="1">
      <c r="A456" s="47" t="str">
        <f ca="1">IFERROR(__xludf.DUMMYFUNCTION("""COMPUTED_VALUE"""),"Speechmatics")</f>
        <v>Speechmatics</v>
      </c>
      <c r="B456" s="37" t="str">
        <f ca="1">IFERROR(__xludf.DUMMYFUNCTION("""COMPUTED_VALUE"""),"Low")</f>
        <v>Low</v>
      </c>
      <c r="C456" s="39" t="str">
        <f ca="1">IFERROR(__xludf.DUMMYFUNCTION("""COMPUTED_VALUE"""),"speechmatics.com")</f>
        <v>speechmatics.com</v>
      </c>
      <c r="D456" s="40" t="str">
        <f ca="1">IFERROR(__xludf.DUMMYFUNCTION("""COMPUTED_VALUE"""),"More than simply transcribing voice, Speechmatics provides subsequent understanding, interpretation, translation and insight gathering.")</f>
        <v>More than simply transcribing voice, Speechmatics provides subsequent understanding, interpretation, translation and insight gathering.</v>
      </c>
      <c r="E456" s="37"/>
      <c r="F456" s="41"/>
    </row>
    <row r="457" spans="1:6" ht="87.5" hidden="1">
      <c r="A457" s="47" t="str">
        <f ca="1">IFERROR(__xludf.DUMMYFUNCTION("""COMPUTED_VALUE"""),"Stable Diffusion")</f>
        <v>Stable Diffusion</v>
      </c>
      <c r="B457" s="37" t="str">
        <f ca="1">IFERROR(__xludf.DUMMYFUNCTION("""COMPUTED_VALUE"""),"Medium")</f>
        <v>Medium</v>
      </c>
      <c r="C457" s="39" t="str">
        <f ca="1">IFERROR(__xludf.DUMMYFUNCTION("""COMPUTED_VALUE"""),"stablediffusionweb.com")</f>
        <v>stablediffusionweb.com</v>
      </c>
      <c r="D457" s="40" t="str">
        <f ca="1">IFERROR(__xludf.DUMMYFUNCTION("""COMPUTED_VALUE"""),"Stablediffusionweb.com provides a variety of web development and design services, such as website building, upkeep, and enhancement, with personalized solutions and a team of skilled experts, all accessible through a user-friendly interface.")</f>
        <v>Stablediffusionweb.com provides a variety of web development and design services, such as website building, upkeep, and enhancement, with personalized solutions and a team of skilled experts, all accessible through a user-friendly interface.</v>
      </c>
      <c r="E457" s="37" t="str">
        <f ca="1">IFERROR(__xludf.DUMMYFUNCTION("""COMPUTED_VALUE"""),"🤩🤩🤩🤩🤩")</f>
        <v>🤩🤩🤩🤩🤩</v>
      </c>
      <c r="F457" s="41" t="str">
        <f ca="1">IFERROR(__xludf.DUMMYFUNCTION("""COMPUTED_VALUE"""),"Generate Art , Generate Design &amp; Presentation , Tech Developer &amp; Programming , All")</f>
        <v>Generate Art , Generate Design &amp; Presentation , Tech Developer &amp; Programming , All</v>
      </c>
    </row>
    <row r="458" spans="1:6" ht="50" hidden="1">
      <c r="A458" s="47" t="str">
        <f ca="1">IFERROR(__xludf.DUMMYFUNCTION("""COMPUTED_VALUE"""),"Stablediffusionweb")</f>
        <v>Stablediffusionweb</v>
      </c>
      <c r="B458" s="37" t="str">
        <f ca="1">IFERROR(__xludf.DUMMYFUNCTION("""COMPUTED_VALUE"""),"Medium")</f>
        <v>Medium</v>
      </c>
      <c r="C458" s="39" t="str">
        <f ca="1">IFERROR(__xludf.DUMMYFUNCTION("""COMPUTED_VALUE"""),"stablediffusionweb.com")</f>
        <v>stablediffusionweb.com</v>
      </c>
      <c r="D458" s="40" t="str">
        <f ca="1">IFERROR(__xludf.DUMMYFUNCTION("""COMPUTED_VALUE"""),"Stable Diffusion is a generative model that uses deep learning to create photorealistic images from text and image prompts.")</f>
        <v>Stable Diffusion is a generative model that uses deep learning to create photorealistic images from text and image prompts.</v>
      </c>
      <c r="E458" s="37"/>
      <c r="F458" s="41"/>
    </row>
    <row r="459" spans="1:6" ht="25" hidden="1">
      <c r="A459" s="47" t="str">
        <f ca="1">IFERROR(__xludf.DUMMYFUNCTION("""COMPUTED_VALUE"""),"Steve Ai")</f>
        <v>Steve Ai</v>
      </c>
      <c r="B459" s="37" t="str">
        <f ca="1">IFERROR(__xludf.DUMMYFUNCTION("""COMPUTED_VALUE"""),"Medium")</f>
        <v>Medium</v>
      </c>
      <c r="C459" s="39" t="str">
        <f ca="1">IFERROR(__xludf.DUMMYFUNCTION("""COMPUTED_VALUE"""),"steve.ai")</f>
        <v>steve.ai</v>
      </c>
      <c r="D459" s="40" t="str">
        <f ca="1">IFERROR(__xludf.DUMMYFUNCTION("""COMPUTED_VALUE"""),"AI-driven customer service platform that creates animated videos")</f>
        <v>AI-driven customer service platform that creates animated videos</v>
      </c>
      <c r="E459" s="37" t="str">
        <f ca="1">IFERROR(__xludf.DUMMYFUNCTION("""COMPUTED_VALUE"""),"🤩🤩🤩")</f>
        <v>🤩🤩🤩</v>
      </c>
      <c r="F459" s="41" t="str">
        <f ca="1">IFERROR(__xludf.DUMMYFUNCTION("""COMPUTED_VALUE"""),"Generate Design &amp; Presentation , Text-To-Video , All")</f>
        <v>Generate Design &amp; Presentation , Text-To-Video , All</v>
      </c>
    </row>
    <row r="460" spans="1:6" ht="37.5" hidden="1">
      <c r="A460" s="47" t="str">
        <f ca="1">IFERROR(__xludf.DUMMYFUNCTION("""COMPUTED_VALUE"""),"StockGPT")</f>
        <v>StockGPT</v>
      </c>
      <c r="B460" s="37" t="str">
        <f ca="1">IFERROR(__xludf.DUMMYFUNCTION("""COMPUTED_VALUE"""),"Low")</f>
        <v>Low</v>
      </c>
      <c r="C460" s="39" t="str">
        <f ca="1">IFERROR(__xludf.DUMMYFUNCTION("""COMPUTED_VALUE"""),"askstockgpt.com")</f>
        <v>askstockgpt.com</v>
      </c>
      <c r="D460" s="40" t="str">
        <f ca="1">IFERROR(__xludf.DUMMYFUNCTION("""COMPUTED_VALUE"""),"AI-based stock market prediction platform providing reliable forecasts and analysis.")</f>
        <v>AI-based stock market prediction platform providing reliable forecasts and analysis.</v>
      </c>
      <c r="E460" s="37"/>
      <c r="F460" s="41" t="str">
        <f ca="1">IFERROR(__xludf.DUMMYFUNCTION("""COMPUTED_VALUE"""),"Legal, Finance, &amp; Data Tools , All")</f>
        <v>Legal, Finance, &amp; Data Tools , All</v>
      </c>
    </row>
    <row r="461" spans="1:6" ht="12.5" hidden="1">
      <c r="A461" s="48" t="str">
        <f ca="1">IFERROR(__xludf.DUMMYFUNCTION("""COMPUTED_VALUE"""),"Stork.ai")</f>
        <v>Stork.ai</v>
      </c>
      <c r="B461" s="37" t="str">
        <f ca="1">IFERROR(__xludf.DUMMYFUNCTION("""COMPUTED_VALUE"""),"Low")</f>
        <v>Low</v>
      </c>
      <c r="C461" s="39" t="str">
        <f ca="1">IFERROR(__xludf.DUMMYFUNCTION("""COMPUTED_VALUE"""),"stork.ai")</f>
        <v>stork.ai</v>
      </c>
      <c r="D461" s="40" t="str">
        <f ca="1">IFERROR(__xludf.DUMMYFUNCTION("""COMPUTED_VALUE"""),"ChatGPT but make it for Teams")</f>
        <v>ChatGPT but make it for Teams</v>
      </c>
      <c r="E461" s="37" t="str">
        <f ca="1">IFERROR(__xludf.DUMMYFUNCTION("""COMPUTED_VALUE"""),"💎💎💎")</f>
        <v>💎💎💎</v>
      </c>
      <c r="F461" s="41"/>
    </row>
    <row r="462" spans="1:6" ht="37.5" hidden="1">
      <c r="A462" s="47" t="str">
        <f ca="1">IFERROR(__xludf.DUMMYFUNCTION("""COMPUTED_VALUE"""),"Sudowrite")</f>
        <v>Sudowrite</v>
      </c>
      <c r="B462" s="37" t="str">
        <f ca="1">IFERROR(__xludf.DUMMYFUNCTION("""COMPUTED_VALUE"""),"Low")</f>
        <v>Low</v>
      </c>
      <c r="C462" s="39" t="str">
        <f ca="1">IFERROR(__xludf.DUMMYFUNCTION("""COMPUTED_VALUE"""),"sudowrite.com")</f>
        <v>sudowrite.com</v>
      </c>
      <c r="D462" s="40" t="str">
        <f ca="1">IFERROR(__xludf.DUMMYFUNCTION("""COMPUTED_VALUE"""),"Sudowrite is your brainstorming buddy in creating and drafting your much needed document")</f>
        <v>Sudowrite is your brainstorming buddy in creating and drafting your much needed document</v>
      </c>
      <c r="E462" s="37"/>
      <c r="F462" s="41"/>
    </row>
    <row r="463" spans="1:6" ht="75" hidden="1">
      <c r="A463" s="47" t="str">
        <f ca="1">IFERROR(__xludf.DUMMYFUNCTION("""COMPUTED_VALUE"""),"Summari")</f>
        <v>Summari</v>
      </c>
      <c r="B463" s="37" t="str">
        <f ca="1">IFERROR(__xludf.DUMMYFUNCTION("""COMPUTED_VALUE"""),"Low")</f>
        <v>Low</v>
      </c>
      <c r="C463" s="39" t="str">
        <f ca="1">IFERROR(__xludf.DUMMYFUNCTION("""COMPUTED_VALUE"""),"summari.com")</f>
        <v>summari.com</v>
      </c>
      <c r="D463" s="40" t="str">
        <f ca="1">IFERROR(__xludf.DUMMYFUNCTION("""COMPUTED_VALUE"""),"A comprehensive platform that offers access to summaries and key insights from popular books, articles, and publications, users can easily stay informed without having to read through lengthy materials.")</f>
        <v>A comprehensive platform that offers access to summaries and key insights from popular books, articles, and publications, users can easily stay informed without having to read through lengthy materials.</v>
      </c>
      <c r="E463" s="37" t="str">
        <f ca="1">IFERROR(__xludf.DUMMYFUNCTION("""COMPUTED_VALUE"""),"🤩🤩🤩")</f>
        <v>🤩🤩🤩</v>
      </c>
      <c r="F463" s="41" t="str">
        <f ca="1">IFERROR(__xludf.DUMMYFUNCTION("""COMPUTED_VALUE"""),"removed")</f>
        <v>removed</v>
      </c>
    </row>
    <row r="464" spans="1:6" ht="37.5" hidden="1">
      <c r="A464" s="47" t="str">
        <f ca="1">IFERROR(__xludf.DUMMYFUNCTION("""COMPUTED_VALUE"""),"Superb AI")</f>
        <v>Superb AI</v>
      </c>
      <c r="B464" s="37" t="str">
        <f ca="1">IFERROR(__xludf.DUMMYFUNCTION("""COMPUTED_VALUE"""),"Low")</f>
        <v>Low</v>
      </c>
      <c r="C464" s="39" t="str">
        <f ca="1">IFERROR(__xludf.DUMMYFUNCTION("""COMPUTED_VALUE"""),"superb-ai.com")</f>
        <v>superb-ai.com</v>
      </c>
      <c r="D464" s="40" t="str">
        <f ca="1">IFERROR(__xludf.DUMMYFUNCTION("""COMPUTED_VALUE"""),"Superb AI provides an AI-driven data labeling platform for creating high-quality training data sets.")</f>
        <v>Superb AI provides an AI-driven data labeling platform for creating high-quality training data sets.</v>
      </c>
      <c r="E464" s="37" t="str">
        <f ca="1">IFERROR(__xludf.DUMMYFUNCTION("""COMPUTED_VALUE"""),"💎💎💎💎")</f>
        <v>💎💎💎💎</v>
      </c>
      <c r="F464" s="41" t="str">
        <f ca="1">IFERROR(__xludf.DUMMYFUNCTION("""COMPUTED_VALUE"""),"Tech Developer &amp; Programming , All")</f>
        <v>Tech Developer &amp; Programming , All</v>
      </c>
    </row>
    <row r="465" spans="1:6" ht="37.5" hidden="1">
      <c r="A465" s="48" t="str">
        <f ca="1">IFERROR(__xludf.DUMMYFUNCTION("""COMPUTED_VALUE"""),"Supercreator.ai")</f>
        <v>Supercreator.ai</v>
      </c>
      <c r="B465" s="37" t="str">
        <f ca="1">IFERROR(__xludf.DUMMYFUNCTION("""COMPUTED_VALUE"""),"Low")</f>
        <v>Low</v>
      </c>
      <c r="C465" s="39" t="str">
        <f ca="1">IFERROR(__xludf.DUMMYFUNCTION("""COMPUTED_VALUE"""),"supercreator.ai")</f>
        <v>supercreator.ai</v>
      </c>
      <c r="D465" s="40" t="str">
        <f ca="1">IFERROR(__xludf.DUMMYFUNCTION("""COMPUTED_VALUE"""),"AI-powered platform to create, customize and share content quickly and easily.")</f>
        <v>AI-powered platform to create, customize and share content quickly and easily.</v>
      </c>
      <c r="E465" s="37" t="str">
        <f ca="1">IFERROR(__xludf.DUMMYFUNCTION("""COMPUTED_VALUE"""),"💎💎💎")</f>
        <v>💎💎💎</v>
      </c>
      <c r="F465" s="41" t="str">
        <f ca="1">IFERROR(__xludf.DUMMYFUNCTION("""COMPUTED_VALUE"""),"Generate Design &amp; Presentation , Text-To-Video , All")</f>
        <v>Generate Design &amp; Presentation , Text-To-Video , All</v>
      </c>
    </row>
    <row r="466" spans="1:6" ht="87.5" hidden="1">
      <c r="A466" s="47" t="str">
        <f ca="1">IFERROR(__xludf.DUMMYFUNCTION("""COMPUTED_VALUE"""),"Superhuman")</f>
        <v>Superhuman</v>
      </c>
      <c r="B466" s="37" t="str">
        <f ca="1">IFERROR(__xludf.DUMMYFUNCTION("""COMPUTED_VALUE"""),"Medium")</f>
        <v>Medium</v>
      </c>
      <c r="C466" s="39" t="str">
        <f ca="1">IFERROR(__xludf.DUMMYFUNCTION("""COMPUTED_VALUE"""),"superhuman.com")</f>
        <v>superhuman.com</v>
      </c>
      <c r="D466" s="40" t="str">
        <f ca="1">IFERROR(__xludf.DUMMYFUNCTION("""COMPUTED_VALUE"""),"Superhuman.com is a website that prioritizes productivity and provides an efficient email client that enhances users' workflow and productivity by offering advanced features such as quick search, personalized keyboard shortcuts, and email scheduling.")</f>
        <v>Superhuman.com is a website that prioritizes productivity and provides an efficient email client that enhances users' workflow and productivity by offering advanced features such as quick search, personalized keyboard shortcuts, and email scheduling.</v>
      </c>
      <c r="E466" s="37" t="str">
        <f ca="1">IFERROR(__xludf.DUMMYFUNCTION("""COMPUTED_VALUE"""),"💎💎💎")</f>
        <v>💎💎💎</v>
      </c>
      <c r="F466" s="41" t="str">
        <f ca="1">IFERROR(__xludf.DUMMYFUNCTION("""COMPUTED_VALUE"""),"Marketing &amp; Advertising , Productivity , Tech Developer &amp; Programming , All")</f>
        <v>Marketing &amp; Advertising , Productivity , Tech Developer &amp; Programming , All</v>
      </c>
    </row>
    <row r="467" spans="1:6" ht="25" hidden="1">
      <c r="A467" s="47" t="str">
        <f ca="1">IFERROR(__xludf.DUMMYFUNCTION("""COMPUTED_VALUE"""),"SuperMeme")</f>
        <v>SuperMeme</v>
      </c>
      <c r="B467" s="37" t="str">
        <f ca="1">IFERROR(__xludf.DUMMYFUNCTION("""COMPUTED_VALUE"""),"Medium")</f>
        <v>Medium</v>
      </c>
      <c r="C467" s="39" t="str">
        <f ca="1">IFERROR(__xludf.DUMMYFUNCTION("""COMPUTED_VALUE"""),"supermeme.ai")</f>
        <v>supermeme.ai</v>
      </c>
      <c r="D467" s="40" t="str">
        <f ca="1">IFERROR(__xludf.DUMMYFUNCTION("""COMPUTED_VALUE"""),"Help people create and share memes quickly and easily.")</f>
        <v>Help people create and share memes quickly and easily.</v>
      </c>
      <c r="E467" s="37" t="str">
        <f ca="1">IFERROR(__xludf.DUMMYFUNCTION("""COMPUTED_VALUE"""),"💎💎")</f>
        <v>💎💎</v>
      </c>
      <c r="F467" s="41" t="str">
        <f ca="1">IFERROR(__xludf.DUMMYFUNCTION("""COMPUTED_VALUE"""),"Tech Developer &amp; Programming , SEO &amp; Social Media , All")</f>
        <v>Tech Developer &amp; Programming , SEO &amp; Social Media , All</v>
      </c>
    </row>
    <row r="468" spans="1:6" ht="75" hidden="1">
      <c r="A468" s="47" t="str">
        <f ca="1">IFERROR(__xludf.DUMMYFUNCTION("""COMPUTED_VALUE"""),"Surfer SEO")</f>
        <v>Surfer SEO</v>
      </c>
      <c r="B468" s="37" t="str">
        <f ca="1">IFERROR(__xludf.DUMMYFUNCTION("""COMPUTED_VALUE"""),"Medium")</f>
        <v>Medium</v>
      </c>
      <c r="C468" s="39" t="str">
        <f ca="1">IFERROR(__xludf.DUMMYFUNCTION("""COMPUTED_VALUE"""),"surferseo.com")</f>
        <v>surferseo.com</v>
      </c>
      <c r="D468" s="40" t="str">
        <f ca="1">IFERROR(__xludf.DUMMYFUNCTION("""COMPUTED_VALUE"""),"Its comprehensive features enable users to analyze and optimize their website's content, making it more visible to search engines and increasing its chances of ranking higher in search results.")</f>
        <v>Its comprehensive features enable users to analyze and optimize their website's content, making it more visible to search engines and increasing its chances of ranking higher in search results.</v>
      </c>
      <c r="E468" s="37" t="str">
        <f ca="1">IFERROR(__xludf.DUMMYFUNCTION("""COMPUTED_VALUE"""),"🤩🤩🤩")</f>
        <v>🤩🤩🤩</v>
      </c>
      <c r="F468" s="41" t="str">
        <f ca="1">IFERROR(__xludf.DUMMYFUNCTION("""COMPUTED_VALUE"""),"Marketing &amp; Advertising , Sales , SEO &amp; Social Media , All")</f>
        <v>Marketing &amp; Advertising , Sales , SEO &amp; Social Media , All</v>
      </c>
    </row>
    <row r="469" spans="1:6" ht="12.5" hidden="1">
      <c r="A469" s="47" t="str">
        <f ca="1">IFERROR(__xludf.DUMMYFUNCTION("""COMPUTED_VALUE"""),"Surferseo")</f>
        <v>Surferseo</v>
      </c>
      <c r="B469" s="37" t="str">
        <f ca="1">IFERROR(__xludf.DUMMYFUNCTION("""COMPUTED_VALUE"""),"Low")</f>
        <v>Low</v>
      </c>
      <c r="C469" s="39" t="str">
        <f ca="1">IFERROR(__xludf.DUMMYFUNCTION("""COMPUTED_VALUE"""),"surferseo.com/ai/")</f>
        <v>surferseo.com/ai/</v>
      </c>
      <c r="D469" s="40"/>
      <c r="E469" s="37"/>
      <c r="F469" s="41" t="str">
        <f ca="1">IFERROR(__xludf.DUMMYFUNCTION("""COMPUTED_VALUE"""),"Removed")</f>
        <v>Removed</v>
      </c>
    </row>
    <row r="470" spans="1:6" ht="37.5" hidden="1">
      <c r="A470" s="47" t="str">
        <f ca="1">IFERROR(__xludf.DUMMYFUNCTION("""COMPUTED_VALUE"""),"Synthesia")</f>
        <v>Synthesia</v>
      </c>
      <c r="B470" s="37" t="str">
        <f ca="1">IFERROR(__xludf.DUMMYFUNCTION("""COMPUTED_VALUE"""),"Medium")</f>
        <v>Medium</v>
      </c>
      <c r="C470" s="39" t="str">
        <f ca="1">IFERROR(__xludf.DUMMYFUNCTION("""COMPUTED_VALUE"""),"synthesia.io")</f>
        <v>synthesia.io</v>
      </c>
      <c r="D470" s="40" t="str">
        <f ca="1">IFERROR(__xludf.DUMMYFUNCTION("""COMPUTED_VALUE"""),"Create a video with an AI avatar that can be automatically translated into multiple languages")</f>
        <v>Create a video with an AI avatar that can be automatically translated into multiple languages</v>
      </c>
      <c r="E470" s="37" t="str">
        <f ca="1">IFERROR(__xludf.DUMMYFUNCTION("""COMPUTED_VALUE"""),"🤩🤩🤩")</f>
        <v>🤩🤩🤩</v>
      </c>
      <c r="F470" s="41"/>
    </row>
    <row r="471" spans="1:6" ht="50" hidden="1">
      <c r="A471" s="47" t="str">
        <f ca="1">IFERROR(__xludf.DUMMYFUNCTION("""COMPUTED_VALUE"""),"Synthesys Studio")</f>
        <v>Synthesys Studio</v>
      </c>
      <c r="B471" s="37" t="str">
        <f ca="1">IFERROR(__xludf.DUMMYFUNCTION("""COMPUTED_VALUE"""),"Medium")</f>
        <v>Medium</v>
      </c>
      <c r="C471" s="39" t="str">
        <f ca="1">IFERROR(__xludf.DUMMYFUNCTION("""COMPUTED_VALUE"""),"synthesys.io")</f>
        <v>synthesys.io</v>
      </c>
      <c r="D471" s="40" t="str">
        <f ca="1">IFERROR(__xludf.DUMMYFUNCTION("""COMPUTED_VALUE"""),"Modern music creation platform providing powerful tools to create, record and collaborate on music projects.")</f>
        <v>Modern music creation platform providing powerful tools to create, record and collaborate on music projects.</v>
      </c>
      <c r="E471" s="37" t="str">
        <f ca="1">IFERROR(__xludf.DUMMYFUNCTION("""COMPUTED_VALUE"""),"🤩🤩🤩")</f>
        <v>🤩🤩🤩</v>
      </c>
      <c r="F471" s="41" t="str">
        <f ca="1">IFERROR(__xludf.DUMMYFUNCTION("""COMPUTED_VALUE"""),"Generate Music , Tech Developer &amp; Programming , Text-To-Speech &amp; Voice Modulation , Text-To-Video , All")</f>
        <v>Generate Music , Tech Developer &amp; Programming , Text-To-Speech &amp; Voice Modulation , Text-To-Video , All</v>
      </c>
    </row>
    <row r="472" spans="1:6" ht="25" hidden="1">
      <c r="A472" s="47" t="str">
        <f ca="1">IFERROR(__xludf.DUMMYFUNCTION("""COMPUTED_VALUE"""),"Targum Video")</f>
        <v>Targum Video</v>
      </c>
      <c r="B472" s="37" t="str">
        <f ca="1">IFERROR(__xludf.DUMMYFUNCTION("""COMPUTED_VALUE"""),"Low")</f>
        <v>Low</v>
      </c>
      <c r="C472" s="42" t="str">
        <f ca="1">IFERROR(__xludf.DUMMYFUNCTION("""COMPUTED_VALUE"""),"targum.video")</f>
        <v>targum.video</v>
      </c>
      <c r="D472" s="40" t="str">
        <f ca="1">IFERROR(__xludf.DUMMYFUNCTION("""COMPUTED_VALUE"""),"Make videos easier to understand, any language it might be.")</f>
        <v>Make videos easier to understand, any language it might be.</v>
      </c>
      <c r="E472" s="37" t="str">
        <f ca="1">IFERROR(__xludf.DUMMYFUNCTION("""COMPUTED_VALUE"""),"🤩🤩🤩")</f>
        <v>🤩🤩🤩</v>
      </c>
      <c r="F472" s="41" t="str">
        <f ca="1">IFERROR(__xludf.DUMMYFUNCTION("""COMPUTED_VALUE"""),"Text-To-Video , Translation , All")</f>
        <v>Text-To-Video , Translation , All</v>
      </c>
    </row>
    <row r="473" spans="1:6" ht="12.5" hidden="1">
      <c r="A473" s="47" t="str">
        <f ca="1">IFERROR(__xludf.DUMMYFUNCTION("""COMPUTED_VALUE"""),"Taskade")</f>
        <v>Taskade</v>
      </c>
      <c r="B473" s="37" t="str">
        <f ca="1">IFERROR(__xludf.DUMMYFUNCTION("""COMPUTED_VALUE"""),"Medium")</f>
        <v>Medium</v>
      </c>
      <c r="C473" s="39" t="str">
        <f ca="1">IFERROR(__xludf.DUMMYFUNCTION("""COMPUTED_VALUE"""),"taskade.com/generate")</f>
        <v>taskade.com/generate</v>
      </c>
      <c r="D473" s="40" t="str">
        <f ca="1">IFERROR(__xludf.DUMMYFUNCTION("""COMPUTED_VALUE"""),"AI solutions at your fingertip.")</f>
        <v>AI solutions at your fingertip.</v>
      </c>
      <c r="E473" s="37" t="str">
        <f ca="1">IFERROR(__xludf.DUMMYFUNCTION("""COMPUTED_VALUE"""),"🤩🤩🤩🤩🤩")</f>
        <v>🤩🤩🤩🤩🤩</v>
      </c>
      <c r="F473" s="41" t="str">
        <f ca="1">IFERROR(__xludf.DUMMYFUNCTION("""COMPUTED_VALUE"""),"Chat , Education , Education &amp; Translation , Entertainment &amp; Self Improvement , Generate Art , Generate Music , Generate Design &amp; Presentation , Marketing &amp; Advertising , Platform , Productivity , Tech Developer &amp; Programming , Sales , SEO &amp; Social Media "&amp;", Text-To-Speech &amp; Voice Modulation , Text-To-Video , AI Detection , Copywriting , Customer Support , Translation , All")</f>
        <v>Chat , Education , Education &amp; Translation , Entertainment &amp; Self Improvement , Generate Art , Generate Music , Generate Design &amp; Presentation , Marketing &amp; Advertising , Platform , Productivity , Tech Developer &amp; Programming , Sales , SEO &amp; Social Media , Text-To-Speech &amp; Voice Modulation , Text-To-Video , AI Detection , Copywriting , Customer Support , Translation , All</v>
      </c>
    </row>
    <row r="474" spans="1:6" ht="25" hidden="1">
      <c r="A474" s="47" t="str">
        <f ca="1">IFERROR(__xludf.DUMMYFUNCTION("""COMPUTED_VALUE"""),"The Oasis")</f>
        <v>The Oasis</v>
      </c>
      <c r="B474" s="37" t="str">
        <f ca="1">IFERROR(__xludf.DUMMYFUNCTION("""COMPUTED_VALUE"""),"Low")</f>
        <v>Low</v>
      </c>
      <c r="C474" s="39" t="str">
        <f ca="1">IFERROR(__xludf.DUMMYFUNCTION("""COMPUTED_VALUE"""),"theoasis.com")</f>
        <v>theoasis.com</v>
      </c>
      <c r="D474" s="40" t="str">
        <f ca="1">IFERROR(__xludf.DUMMYFUNCTION("""COMPUTED_VALUE"""),"This voice to text tool can improve your writing.")</f>
        <v>This voice to text tool can improve your writing.</v>
      </c>
      <c r="E474" s="37" t="str">
        <f ca="1">IFERROR(__xludf.DUMMYFUNCTION("""COMPUTED_VALUE"""),"🤩🤩🤩")</f>
        <v>🤩🤩🤩</v>
      </c>
      <c r="F474" s="41" t="str">
        <f ca="1">IFERROR(__xludf.DUMMYFUNCTION("""COMPUTED_VALUE"""),"Entertainment &amp; Self Improvement , Generate Music , Marketing &amp; Advertising , Podcast &amp; Voice , Productivity , SEO &amp; Social Media , All")</f>
        <v>Entertainment &amp; Self Improvement , Generate Music , Marketing &amp; Advertising , Podcast &amp; Voice , Productivity , SEO &amp; Social Media , All</v>
      </c>
    </row>
    <row r="475" spans="1:6" ht="12.5" hidden="1">
      <c r="A475" s="47" t="str">
        <f ca="1">IFERROR(__xludf.DUMMYFUNCTION("""COMPUTED_VALUE"""),"Timebolt")</f>
        <v>Timebolt</v>
      </c>
      <c r="B475" s="37" t="str">
        <f ca="1">IFERROR(__xludf.DUMMYFUNCTION("""COMPUTED_VALUE"""),"Low")</f>
        <v>Low</v>
      </c>
      <c r="C475" s="39" t="str">
        <f ca="1">IFERROR(__xludf.DUMMYFUNCTION("""COMPUTED_VALUE"""),"timebolt.io")</f>
        <v>timebolt.io</v>
      </c>
      <c r="D475" s="40" t="str">
        <f ca="1">IFERROR(__xludf.DUMMYFUNCTION("""COMPUTED_VALUE"""),"Save more time listening to podcasts")</f>
        <v>Save more time listening to podcasts</v>
      </c>
      <c r="E475" s="37" t="str">
        <f ca="1">IFERROR(__xludf.DUMMYFUNCTION("""COMPUTED_VALUE"""),"🤩🤩🤩")</f>
        <v>🤩🤩🤩</v>
      </c>
      <c r="F475" s="41" t="str">
        <f ca="1">IFERROR(__xludf.DUMMYFUNCTION("""COMPUTED_VALUE"""),"Generate Design &amp; Presentation , Podcast &amp; Voice , Productivity , Text-To-Video , All")</f>
        <v>Generate Design &amp; Presentation , Podcast &amp; Voice , Productivity , Text-To-Video , All</v>
      </c>
    </row>
    <row r="476" spans="1:6" ht="62.5" hidden="1">
      <c r="A476" s="47" t="str">
        <f ca="1">IFERROR(__xludf.DUMMYFUNCTION("""COMPUTED_VALUE"""),"TLDR this")</f>
        <v>TLDR this</v>
      </c>
      <c r="B476" s="37" t="str">
        <f ca="1">IFERROR(__xludf.DUMMYFUNCTION("""COMPUTED_VALUE"""),"Medium")</f>
        <v>Medium</v>
      </c>
      <c r="C476" s="39" t="str">
        <f ca="1">IFERROR(__xludf.DUMMYFUNCTION("""COMPUTED_VALUE"""),"tldrthis.com")</f>
        <v>tldrthis.com</v>
      </c>
      <c r="D476" s="40" t="str">
        <f ca="1">IFERROR(__xludf.DUMMYFUNCTION("""COMPUTED_VALUE"""),"Simplify lengthy articles and news stories into concise paragraphs, making it easy for users to understand the main points without reading the entire text.")</f>
        <v>Simplify lengthy articles and news stories into concise paragraphs, making it easy for users to understand the main points without reading the entire text.</v>
      </c>
      <c r="E476" s="37" t="str">
        <f ca="1">IFERROR(__xludf.DUMMYFUNCTION("""COMPUTED_VALUE"""),"🤩")</f>
        <v>🤩</v>
      </c>
      <c r="F476" s="41" t="str">
        <f ca="1">IFERROR(__xludf.DUMMYFUNCTION("""COMPUTED_VALUE"""),"Productivity , Tech Developer &amp; Programming , All")</f>
        <v>Productivity , Tech Developer &amp; Programming , All</v>
      </c>
    </row>
    <row r="477" spans="1:6" ht="37.5" hidden="1">
      <c r="A477" s="47" t="str">
        <f ca="1">IFERROR(__xludf.DUMMYFUNCTION("""COMPUTED_VALUE"""),"Tome")</f>
        <v>Tome</v>
      </c>
      <c r="B477" s="37" t="str">
        <f ca="1">IFERROR(__xludf.DUMMYFUNCTION("""COMPUTED_VALUE"""),"High")</f>
        <v>High</v>
      </c>
      <c r="C477" s="42" t="str">
        <f ca="1">IFERROR(__xludf.DUMMYFUNCTION("""COMPUTED_VALUE"""),"tome.app")</f>
        <v>tome.app</v>
      </c>
      <c r="D477" s="40" t="str">
        <f ca="1">IFERROR(__xludf.DUMMYFUNCTION("""COMPUTED_VALUE"""),"Modern creative platform for digital storytellers to create and share stories.")</f>
        <v>Modern creative platform for digital storytellers to create and share stories.</v>
      </c>
      <c r="E477" s="37" t="str">
        <f ca="1">IFERROR(__xludf.DUMMYFUNCTION("""COMPUTED_VALUE"""),"🤩🤩🤩")</f>
        <v>🤩🤩🤩</v>
      </c>
      <c r="F477" s="41" t="str">
        <f ca="1">IFERROR(__xludf.DUMMYFUNCTION("""COMPUTED_VALUE"""),"Copywriting , All")</f>
        <v>Copywriting , All</v>
      </c>
    </row>
    <row r="478" spans="1:6" ht="25" hidden="1">
      <c r="A478" s="47" t="str">
        <f ca="1">IFERROR(__xludf.DUMMYFUNCTION("""COMPUTED_VALUE"""),"tribescaler")</f>
        <v>tribescaler</v>
      </c>
      <c r="B478" s="37" t="str">
        <f ca="1">IFERROR(__xludf.DUMMYFUNCTION("""COMPUTED_VALUE"""),"Low")</f>
        <v>Low</v>
      </c>
      <c r="C478" s="39" t="str">
        <f ca="1">IFERROR(__xludf.DUMMYFUNCTION("""COMPUTED_VALUE"""),"tribescaler.com")</f>
        <v>tribescaler.com</v>
      </c>
      <c r="D478" s="40" t="str">
        <f ca="1">IFERROR(__xludf.DUMMYFUNCTION("""COMPUTED_VALUE"""),"AI to make your Twitter account better")</f>
        <v>AI to make your Twitter account better</v>
      </c>
      <c r="E478" s="37" t="str">
        <f ca="1">IFERROR(__xludf.DUMMYFUNCTION("""COMPUTED_VALUE"""),"🤩🤩🤩")</f>
        <v>🤩🤩🤩</v>
      </c>
      <c r="F478" s="41" t="str">
        <f ca="1">IFERROR(__xludf.DUMMYFUNCTION("""COMPUTED_VALUE"""),"Generate Design &amp; Presentation , SEO &amp; Social Media , All")</f>
        <v>Generate Design &amp; Presentation , SEO &amp; Social Media , All</v>
      </c>
    </row>
    <row r="479" spans="1:6" ht="12.5" hidden="1">
      <c r="A479" s="47" t="str">
        <f ca="1">IFERROR(__xludf.DUMMYFUNCTION("""COMPUTED_VALUE"""),"Twelve Labs")</f>
        <v>Twelve Labs</v>
      </c>
      <c r="B479" s="37" t="str">
        <f ca="1">IFERROR(__xludf.DUMMYFUNCTION("""COMPUTED_VALUE"""),"Medium")</f>
        <v>Medium</v>
      </c>
      <c r="C479" s="39" t="str">
        <f ca="1">IFERROR(__xludf.DUMMYFUNCTION("""COMPUTED_VALUE"""),"twelvelabs.io")</f>
        <v>twelvelabs.io</v>
      </c>
      <c r="D479" s="40" t="str">
        <f ca="1">IFERROR(__xludf.DUMMYFUNCTION("""COMPUTED_VALUE"""),"Search anything in a video")</f>
        <v>Search anything in a video</v>
      </c>
      <c r="E479" s="37" t="str">
        <f ca="1">IFERROR(__xludf.DUMMYFUNCTION("""COMPUTED_VALUE"""),"💎💎💎💎💎")</f>
        <v>💎💎💎💎💎</v>
      </c>
      <c r="F479" s="41" t="str">
        <f ca="1">IFERROR(__xludf.DUMMYFUNCTION("""COMPUTED_VALUE"""),"Generate Music , Generate Design &amp; Presentation , Productivity , Tech Developer &amp; Programming , Text-To-Video , All")</f>
        <v>Generate Music , Generate Design &amp; Presentation , Productivity , Tech Developer &amp; Programming , Text-To-Video , All</v>
      </c>
    </row>
    <row r="480" spans="1:6" ht="62.5" hidden="1">
      <c r="A480" s="47" t="str">
        <f ca="1">IFERROR(__xludf.DUMMYFUNCTION("""COMPUTED_VALUE"""),"Typecast")</f>
        <v>Typecast</v>
      </c>
      <c r="B480" s="37" t="str">
        <f ca="1">IFERROR(__xludf.DUMMYFUNCTION("""COMPUTED_VALUE"""),"Low")</f>
        <v>Low</v>
      </c>
      <c r="C480" s="39" t="str">
        <f ca="1">IFERROR(__xludf.DUMMYFUNCTION("""COMPUTED_VALUE"""),"typecast.ai")</f>
        <v>typecast.ai</v>
      </c>
      <c r="D480" s="40" t="str">
        <f ca="1">IFERROR(__xludf.DUMMYFUNCTION("""COMPUTED_VALUE"""),"Typecast is an AI-powered online virtual actor service that works like a word processor with more than 200 virtual voice actors to choose from to voice your content.")</f>
        <v>Typecast is an AI-powered online virtual actor service that works like a word processor with more than 200 virtual voice actors to choose from to voice your content.</v>
      </c>
      <c r="E480" s="37"/>
      <c r="F480" s="41"/>
    </row>
    <row r="481" spans="1:6" ht="25" hidden="1">
      <c r="A481" s="47" t="str">
        <f ca="1">IFERROR(__xludf.DUMMYFUNCTION("""COMPUTED_VALUE"""),"UBIAI")</f>
        <v>UBIAI</v>
      </c>
      <c r="B481" s="37" t="str">
        <f ca="1">IFERROR(__xludf.DUMMYFUNCTION("""COMPUTED_VALUE"""),"Low")</f>
        <v>Low</v>
      </c>
      <c r="C481" s="42" t="str">
        <f ca="1">IFERROR(__xludf.DUMMYFUNCTION("""COMPUTED_VALUE"""),"ubiai.tools")</f>
        <v>ubiai.tools</v>
      </c>
      <c r="D481" s="40" t="str">
        <f ca="1">IFERROR(__xludf.DUMMYFUNCTION("""COMPUTED_VALUE"""),"Turn your information to data and train your AI how to use it")</f>
        <v>Turn your information to data and train your AI how to use it</v>
      </c>
      <c r="E481" s="37" t="str">
        <f ca="1">IFERROR(__xludf.DUMMYFUNCTION("""COMPUTED_VALUE"""),"🤩🤩🤩")</f>
        <v>🤩🤩🤩</v>
      </c>
      <c r="F481" s="41" t="str">
        <f ca="1">IFERROR(__xludf.DUMMYFUNCTION("""COMPUTED_VALUE"""),"Productivity , Tech Developer &amp; Programming , All")</f>
        <v>Productivity , Tech Developer &amp; Programming , All</v>
      </c>
    </row>
    <row r="482" spans="1:6" ht="37.5" hidden="1">
      <c r="A482" s="47" t="str">
        <f ca="1">IFERROR(__xludf.DUMMYFUNCTION("""COMPUTED_VALUE"""),"UiPath")</f>
        <v>UiPath</v>
      </c>
      <c r="B482" s="37" t="str">
        <f ca="1">IFERROR(__xludf.DUMMYFUNCTION("""COMPUTED_VALUE"""),"Medium")</f>
        <v>Medium</v>
      </c>
      <c r="C482" s="39" t="str">
        <f ca="1">IFERROR(__xludf.DUMMYFUNCTION("""COMPUTED_VALUE"""),"uipath.com")</f>
        <v>uipath.com</v>
      </c>
      <c r="D482" s="40" t="str">
        <f ca="1">IFERROR(__xludf.DUMMYFUNCTION("""COMPUTED_VALUE"""),"UiPath is a leading robotic process automation platform that helps businesses automate repetitive tasks.")</f>
        <v>UiPath is a leading robotic process automation platform that helps businesses automate repetitive tasks.</v>
      </c>
      <c r="E482" s="37" t="str">
        <f ca="1">IFERROR(__xludf.DUMMYFUNCTION("""COMPUTED_VALUE"""),"🤩🤩🤩")</f>
        <v>🤩🤩🤩</v>
      </c>
      <c r="F482" s="41" t="str">
        <f ca="1">IFERROR(__xludf.DUMMYFUNCTION("""COMPUTED_VALUE"""),"Automation &amp; RPA , Tech Developer &amp; Programming , All")</f>
        <v>Automation &amp; RPA , Tech Developer &amp; Programming , All</v>
      </c>
    </row>
    <row r="483" spans="1:6" ht="62.5" hidden="1">
      <c r="A483" s="47" t="str">
        <f ca="1">IFERROR(__xludf.DUMMYFUNCTION("""COMPUTED_VALUE"""),"uizard")</f>
        <v>uizard</v>
      </c>
      <c r="B483" s="37" t="str">
        <f ca="1">IFERROR(__xludf.DUMMYFUNCTION("""COMPUTED_VALUE"""),"Medium")</f>
        <v>Medium</v>
      </c>
      <c r="C483" s="39" t="str">
        <f ca="1">IFERROR(__xludf.DUMMYFUNCTION("""COMPUTED_VALUE"""),"uizard.io")</f>
        <v>uizard.io</v>
      </c>
      <c r="D483" s="40" t="str">
        <f ca="1">IFERROR(__xludf.DUMMYFUNCTION("""COMPUTED_VALUE"""),"Uizard.io provides a unique solution for creating user interfaces that does not require coding skills, making it a useful resource for both designers and developers.")</f>
        <v>Uizard.io provides a unique solution for creating user interfaces that does not require coding skills, making it a useful resource for both designers and developers.</v>
      </c>
      <c r="E483" s="37" t="str">
        <f ca="1">IFERROR(__xludf.DUMMYFUNCTION("""COMPUTED_VALUE"""),"🤩🤩🤩🤩🤩")</f>
        <v>🤩🤩🤩🤩🤩</v>
      </c>
      <c r="F483" s="41" t="str">
        <f ca="1">IFERROR(__xludf.DUMMYFUNCTION("""COMPUTED_VALUE"""),"Tech Developer &amp; Programming , All")</f>
        <v>Tech Developer &amp; Programming , All</v>
      </c>
    </row>
    <row r="484" spans="1:6" ht="12.5" hidden="1">
      <c r="A484" s="47" t="str">
        <f ca="1">IFERROR(__xludf.DUMMYFUNCTION("""COMPUTED_VALUE"""),"Veed")</f>
        <v>Veed</v>
      </c>
      <c r="B484" s="37" t="str">
        <f ca="1">IFERROR(__xludf.DUMMYFUNCTION("""COMPUTED_VALUE"""),"Low")</f>
        <v>Low</v>
      </c>
      <c r="C484" s="39" t="str">
        <f ca="1">IFERROR(__xludf.DUMMYFUNCTION("""COMPUTED_VALUE"""),"veed.io/")</f>
        <v>veed.io/</v>
      </c>
      <c r="D484" s="40"/>
      <c r="E484" s="37"/>
      <c r="F484" s="41" t="str">
        <f ca="1">IFERROR(__xludf.DUMMYFUNCTION("""COMPUTED_VALUE"""),"Removed")</f>
        <v>Removed</v>
      </c>
    </row>
    <row r="485" spans="1:6" ht="12.5" hidden="1">
      <c r="A485" s="48" t="str">
        <f ca="1">IFERROR(__xludf.DUMMYFUNCTION("""COMPUTED_VALUE"""),"Veed.IO")</f>
        <v>Veed.IO</v>
      </c>
      <c r="B485" s="37" t="str">
        <f ca="1">IFERROR(__xludf.DUMMYFUNCTION("""COMPUTED_VALUE"""),"High")</f>
        <v>High</v>
      </c>
      <c r="C485" s="39" t="str">
        <f ca="1">IFERROR(__xludf.DUMMYFUNCTION("""COMPUTED_VALUE"""),"www.veed.io")</f>
        <v>www.veed.io</v>
      </c>
      <c r="D485" s="40" t="str">
        <f ca="1">IFERROR(__xludf.DUMMYFUNCTION("""COMPUTED_VALUE"""),"Professional videos at your fingertips.")</f>
        <v>Professional videos at your fingertips.</v>
      </c>
      <c r="E485" s="37" t="str">
        <f ca="1">IFERROR(__xludf.DUMMYFUNCTION("""COMPUTED_VALUE"""),"🤩🤩🤩")</f>
        <v>🤩🤩🤩</v>
      </c>
      <c r="F485" s="41" t="str">
        <f ca="1">IFERROR(__xludf.DUMMYFUNCTION("""COMPUTED_VALUE"""),"Marketing &amp; Advertising , SEO &amp; Social Media , All")</f>
        <v>Marketing &amp; Advertising , SEO &amp; Social Media , All</v>
      </c>
    </row>
    <row r="486" spans="1:6" ht="25" hidden="1">
      <c r="A486" s="47" t="str">
        <f ca="1">IFERROR(__xludf.DUMMYFUNCTION("""COMPUTED_VALUE"""),"Viable")</f>
        <v>Viable</v>
      </c>
      <c r="B486" s="37" t="str">
        <f ca="1">IFERROR(__xludf.DUMMYFUNCTION("""COMPUTED_VALUE"""),"Low")</f>
        <v>Low</v>
      </c>
      <c r="C486" s="39" t="str">
        <f ca="1">IFERROR(__xludf.DUMMYFUNCTION("""COMPUTED_VALUE"""),"askviable.com")</f>
        <v>askviable.com</v>
      </c>
      <c r="D486" s="40" t="str">
        <f ca="1">IFERROR(__xludf.DUMMYFUNCTION("""COMPUTED_VALUE"""),"Analyze customer feedback and reply faster")</f>
        <v>Analyze customer feedback and reply faster</v>
      </c>
      <c r="E486" s="37" t="str">
        <f ca="1">IFERROR(__xludf.DUMMYFUNCTION("""COMPUTED_VALUE"""),"🤩🤩🤩🤩🤩")</f>
        <v>🤩🤩🤩🤩🤩</v>
      </c>
      <c r="F486" s="41" t="str">
        <f ca="1">IFERROR(__xludf.DUMMYFUNCTION("""COMPUTED_VALUE"""),"Productivity , Tech Developer &amp; Programming , All")</f>
        <v>Productivity , Tech Developer &amp; Programming , All</v>
      </c>
    </row>
    <row r="487" spans="1:6" ht="37.5" hidden="1">
      <c r="A487" s="47" t="str">
        <f ca="1">IFERROR(__xludf.DUMMYFUNCTION("""COMPUTED_VALUE"""),"vidIQ")</f>
        <v>vidIQ</v>
      </c>
      <c r="B487" s="37" t="str">
        <f ca="1">IFERROR(__xludf.DUMMYFUNCTION("""COMPUTED_VALUE"""),"High")</f>
        <v>High</v>
      </c>
      <c r="C487" s="39" t="str">
        <f ca="1">IFERROR(__xludf.DUMMYFUNCTION("""COMPUTED_VALUE"""),"vidiq.com")</f>
        <v>vidiq.com</v>
      </c>
      <c r="D487" s="40" t="str">
        <f ca="1">IFERROR(__xludf.DUMMYFUNCTION("""COMPUTED_VALUE"""),"vidIQ is an innovative tool to optimize video performance and maximize reach for youtube")</f>
        <v>vidIQ is an innovative tool to optimize video performance and maximize reach for youtube</v>
      </c>
      <c r="E487" s="37"/>
      <c r="F487" s="41" t="str">
        <f ca="1">IFERROR(__xludf.DUMMYFUNCTION("""COMPUTED_VALUE"""),"Tech Developer &amp; Programming , SEO &amp; Social Media , Text-To-Video , Copywriting , All")</f>
        <v>Tech Developer &amp; Programming , SEO &amp; Social Media , Text-To-Video , Copywriting , All</v>
      </c>
    </row>
    <row r="488" spans="1:6" ht="37.5" hidden="1">
      <c r="A488" s="48" t="str">
        <f ca="1">IFERROR(__xludf.DUMMYFUNCTION("""COMPUTED_VALUE"""),"Vidyo.AI")</f>
        <v>Vidyo.AI</v>
      </c>
      <c r="B488" s="37" t="str">
        <f ca="1">IFERROR(__xludf.DUMMYFUNCTION("""COMPUTED_VALUE"""),"Medium")</f>
        <v>Medium</v>
      </c>
      <c r="C488" s="39" t="str">
        <f ca="1">IFERROR(__xludf.DUMMYFUNCTION("""COMPUTED_VALUE"""),"vidyo.ai")</f>
        <v>vidyo.ai</v>
      </c>
      <c r="D488" s="40" t="str">
        <f ca="1">IFERROR(__xludf.DUMMYFUNCTION("""COMPUTED_VALUE"""),"Vidyo.AI lets you create produce multiple versions of your footage quickly.")</f>
        <v>Vidyo.AI lets you create produce multiple versions of your footage quickly.</v>
      </c>
      <c r="E488" s="37" t="str">
        <f ca="1">IFERROR(__xludf.DUMMYFUNCTION("""COMPUTED_VALUE"""),"🤩🤩🤩")</f>
        <v>🤩🤩🤩</v>
      </c>
      <c r="F488" s="41" t="str">
        <f ca="1">IFERROR(__xludf.DUMMYFUNCTION("""COMPUTED_VALUE"""),"Generate Design &amp; Presentation , Marketing &amp; Advertising , Podcast &amp; Voice , Tech Developer &amp; Programming , Text-To-Video , All")</f>
        <v>Generate Design &amp; Presentation , Marketing &amp; Advertising , Podcast &amp; Voice , Tech Developer &amp; Programming , Text-To-Video , All</v>
      </c>
    </row>
    <row r="489" spans="1:6" ht="37.5" hidden="1">
      <c r="A489" s="47" t="str">
        <f ca="1">IFERROR(__xludf.DUMMYFUNCTION("""COMPUTED_VALUE"""),"Vocal Remover")</f>
        <v>Vocal Remover</v>
      </c>
      <c r="B489" s="37" t="str">
        <f ca="1">IFERROR(__xludf.DUMMYFUNCTION("""COMPUTED_VALUE"""),"High")</f>
        <v>High</v>
      </c>
      <c r="C489" s="39" t="str">
        <f ca="1">IFERROR(__xludf.DUMMYFUNCTION("""COMPUTED_VALUE"""),"vocalremover.org")</f>
        <v>vocalremover.org</v>
      </c>
      <c r="D489" s="40" t="str">
        <f ca="1">IFERROR(__xludf.DUMMYFUNCTION("""COMPUTED_VALUE"""),"Software to remove vocals from audio, leaving only instruments and background music.")</f>
        <v>Software to remove vocals from audio, leaving only instruments and background music.</v>
      </c>
      <c r="E489" s="37" t="str">
        <f ca="1">IFERROR(__xludf.DUMMYFUNCTION("""COMPUTED_VALUE"""),"💎💎💎")</f>
        <v>💎💎💎</v>
      </c>
      <c r="F489" s="41" t="str">
        <f ca="1">IFERROR(__xludf.DUMMYFUNCTION("""COMPUTED_VALUE"""),"Generate Music , Generate Design &amp; Presentation , All")</f>
        <v>Generate Music , Generate Design &amp; Presentation , All</v>
      </c>
    </row>
    <row r="490" spans="1:6" ht="25" hidden="1">
      <c r="A490" s="47" t="str">
        <f ca="1">IFERROR(__xludf.DUMMYFUNCTION("""COMPUTED_VALUE"""),"Voiceflow")</f>
        <v>Voiceflow</v>
      </c>
      <c r="B490" s="37" t="str">
        <f ca="1">IFERROR(__xludf.DUMMYFUNCTION("""COMPUTED_VALUE"""),"Medium")</f>
        <v>Medium</v>
      </c>
      <c r="C490" s="39" t="str">
        <f ca="1">IFERROR(__xludf.DUMMYFUNCTION("""COMPUTED_VALUE"""),"voiceflow.com")</f>
        <v>voiceflow.com</v>
      </c>
      <c r="D490" s="40" t="str">
        <f ca="1">IFERROR(__xludf.DUMMYFUNCTION("""COMPUTED_VALUE"""),"Voiceflow is a platform to create voice apps with a visual editor.")</f>
        <v>Voiceflow is a platform to create voice apps with a visual editor.</v>
      </c>
      <c r="E490" s="37" t="str">
        <f ca="1">IFERROR(__xludf.DUMMYFUNCTION("""COMPUTED_VALUE"""),"🤩🤩🤩")</f>
        <v>🤩🤩🤩</v>
      </c>
      <c r="F490" s="41" t="str">
        <f ca="1">IFERROR(__xludf.DUMMYFUNCTION("""COMPUTED_VALUE"""),"Generate Music , Generate Design &amp; Presentation , Tech Developer &amp; Programming , All")</f>
        <v>Generate Music , Generate Design &amp; Presentation , Tech Developer &amp; Programming , All</v>
      </c>
    </row>
    <row r="491" spans="1:6" ht="50" hidden="1">
      <c r="A491" s="47" t="str">
        <f ca="1">IFERROR(__xludf.DUMMYFUNCTION("""COMPUTED_VALUE"""),"Voicemod")</f>
        <v>Voicemod</v>
      </c>
      <c r="B491" s="37" t="str">
        <f ca="1">IFERROR(__xludf.DUMMYFUNCTION("""COMPUTED_VALUE"""),"High")</f>
        <v>High</v>
      </c>
      <c r="C491" s="39" t="str">
        <f ca="1">IFERROR(__xludf.DUMMYFUNCTION("""COMPUTED_VALUE"""),"voicemod.net")</f>
        <v>voicemod.net</v>
      </c>
      <c r="D491" s="40" t="str">
        <f ca="1">IFERROR(__xludf.DUMMYFUNCTION("""COMPUTED_VALUE"""),"Voicemod is an online voice changer offering real-time voice transformation for online communication.")</f>
        <v>Voicemod is an online voice changer offering real-time voice transformation for online communication.</v>
      </c>
      <c r="E491" s="37" t="str">
        <f ca="1">IFERROR(__xludf.DUMMYFUNCTION("""COMPUTED_VALUE"""),"💎💎💎")</f>
        <v>💎💎💎</v>
      </c>
      <c r="F491" s="41" t="str">
        <f ca="1">IFERROR(__xludf.DUMMYFUNCTION("""COMPUTED_VALUE"""),"Entertainment &amp; Self Improvement , Generate Music , Podcast &amp; Voice , All")</f>
        <v>Entertainment &amp; Self Improvement , Generate Music , Podcast &amp; Voice , All</v>
      </c>
    </row>
    <row r="492" spans="1:6" ht="25" hidden="1">
      <c r="A492" s="47" t="str">
        <f ca="1">IFERROR(__xludf.DUMMYFUNCTION("""COMPUTED_VALUE"""),"Wallet")</f>
        <v>Wallet</v>
      </c>
      <c r="B492" s="37" t="str">
        <f ca="1">IFERROR(__xludf.DUMMYFUNCTION("""COMPUTED_VALUE"""),"Low")</f>
        <v>Low</v>
      </c>
      <c r="C492" s="39" t="str">
        <f ca="1">IFERROR(__xludf.DUMMYFUNCTION("""COMPUTED_VALUE"""),"wallet.ai")</f>
        <v>wallet.ai</v>
      </c>
      <c r="D492" s="40" t="str">
        <f ca="1">IFERROR(__xludf.DUMMYFUNCTION("""COMPUTED_VALUE"""),"Make data driven decision on managing your finances in this AI tool")</f>
        <v>Make data driven decision on managing your finances in this AI tool</v>
      </c>
      <c r="E492" s="37"/>
      <c r="F492" s="41" t="str">
        <f ca="1">IFERROR(__xludf.DUMMYFUNCTION("""COMPUTED_VALUE"""),"Legal, Finance, &amp; Data Tools , Productivity , All")</f>
        <v>Legal, Finance, &amp; Data Tools , Productivity , All</v>
      </c>
    </row>
    <row r="493" spans="1:6" ht="37.5" hidden="1">
      <c r="A493" s="48" t="str">
        <f ca="1">IFERROR(__xludf.DUMMYFUNCTION("""COMPUTED_VALUE"""),"Warmer.ai")</f>
        <v>Warmer.ai</v>
      </c>
      <c r="B493" s="37" t="str">
        <f ca="1">IFERROR(__xludf.DUMMYFUNCTION("""COMPUTED_VALUE"""),"Low")</f>
        <v>Low</v>
      </c>
      <c r="C493" s="39" t="str">
        <f ca="1">IFERROR(__xludf.DUMMYFUNCTION("""COMPUTED_VALUE"""),"warmer.ai")</f>
        <v>warmer.ai</v>
      </c>
      <c r="D493" s="40" t="str">
        <f ca="1">IFERROR(__xludf.DUMMYFUNCTION("""COMPUTED_VALUE"""),"Uses AI email personalization to write your email outreach and increase replies")</f>
        <v>Uses AI email personalization to write your email outreach and increase replies</v>
      </c>
      <c r="E493" s="37" t="str">
        <f ca="1">IFERROR(__xludf.DUMMYFUNCTION("""COMPUTED_VALUE"""),"🤩🤩🤩")</f>
        <v>🤩🤩🤩</v>
      </c>
      <c r="F493" s="41" t="str">
        <f ca="1">IFERROR(__xludf.DUMMYFUNCTION("""COMPUTED_VALUE"""),"Generate Design &amp; Presentation , Sales , All")</f>
        <v>Generate Design &amp; Presentation , Sales , All</v>
      </c>
    </row>
    <row r="494" spans="1:6" ht="50" hidden="1">
      <c r="A494" s="47" t="str">
        <f ca="1">IFERROR(__xludf.DUMMYFUNCTION("""COMPUTED_VALUE"""),"Wave.Video")</f>
        <v>Wave.Video</v>
      </c>
      <c r="B494" s="37" t="str">
        <f ca="1">IFERROR(__xludf.DUMMYFUNCTION("""COMPUTED_VALUE"""),"High")</f>
        <v>High</v>
      </c>
      <c r="C494" s="42" t="str">
        <f ca="1">IFERROR(__xludf.DUMMYFUNCTION("""COMPUTED_VALUE"""),"wave.video")</f>
        <v>wave.video</v>
      </c>
      <c r="D494" s="40" t="str">
        <f ca="1">IFERROR(__xludf.DUMMYFUNCTION("""COMPUTED_VALUE"""),"Wave.Video is an all-in-one video marketing platform for creating, editing, and sharing engaging videos for social media, websites, and more.")</f>
        <v>Wave.Video is an all-in-one video marketing platform for creating, editing, and sharing engaging videos for social media, websites, and more.</v>
      </c>
      <c r="E494" s="37" t="str">
        <f ca="1">IFERROR(__xludf.DUMMYFUNCTION("""COMPUTED_VALUE"""),"🤩🤩🤩")</f>
        <v>🤩🤩🤩</v>
      </c>
      <c r="F494" s="41" t="str">
        <f ca="1">IFERROR(__xludf.DUMMYFUNCTION("""COMPUTED_VALUE"""),"Generate Design &amp; Presentation , Marketing &amp; Advertising , Text-To-Video , All")</f>
        <v>Generate Design &amp; Presentation , Marketing &amp; Advertising , Text-To-Video , All</v>
      </c>
    </row>
    <row r="495" spans="1:6" ht="37.5" hidden="1">
      <c r="A495" s="47" t="str">
        <f ca="1">IFERROR(__xludf.DUMMYFUNCTION("""COMPUTED_VALUE"""),"Waymark")</f>
        <v>Waymark</v>
      </c>
      <c r="B495" s="37" t="str">
        <f ca="1">IFERROR(__xludf.DUMMYFUNCTION("""COMPUTED_VALUE"""),"Medium")</f>
        <v>Medium</v>
      </c>
      <c r="C495" s="39" t="str">
        <f ca="1">IFERROR(__xludf.DUMMYFUNCTION("""COMPUTED_VALUE"""),"waymark.com")</f>
        <v>waymark.com</v>
      </c>
      <c r="D495" s="40" t="str">
        <f ca="1">IFERROR(__xludf.DUMMYFUNCTION("""COMPUTED_VALUE"""),"Use music based from your brand. Powerful tool for your branding and advertisement needs.")</f>
        <v>Use music based from your brand. Powerful tool for your branding and advertisement needs.</v>
      </c>
      <c r="E495" s="37" t="str">
        <f ca="1">IFERROR(__xludf.DUMMYFUNCTION("""COMPUTED_VALUE"""),"💎💎💎💎")</f>
        <v>💎💎💎💎</v>
      </c>
      <c r="F495" s="41" t="str">
        <f ca="1">IFERROR(__xludf.DUMMYFUNCTION("""COMPUTED_VALUE"""),"Generate Design &amp; Presentation , Text-To-Video , All")</f>
        <v>Generate Design &amp; Presentation , Text-To-Video , All</v>
      </c>
    </row>
    <row r="496" spans="1:6" ht="37.5" hidden="1">
      <c r="A496" s="47" t="str">
        <f ca="1">IFERROR(__xludf.DUMMYFUNCTION("""COMPUTED_VALUE"""),"WellSaid")</f>
        <v>WellSaid</v>
      </c>
      <c r="B496" s="37" t="str">
        <f ca="1">IFERROR(__xludf.DUMMYFUNCTION("""COMPUTED_VALUE"""),"Medium")</f>
        <v>Medium</v>
      </c>
      <c r="C496" s="39" t="str">
        <f ca="1">IFERROR(__xludf.DUMMYFUNCTION("""COMPUTED_VALUE"""),"wellsaidlabs.com")</f>
        <v>wellsaidlabs.com</v>
      </c>
      <c r="D496" s="40" t="str">
        <f ca="1">IFERROR(__xludf.DUMMYFUNCTION("""COMPUTED_VALUE"""),"WellSaid is a speech analytics platform that uses AI to create a human-like voice for your recording")</f>
        <v>WellSaid is a speech analytics platform that uses AI to create a human-like voice for your recording</v>
      </c>
      <c r="E496" s="37" t="str">
        <f ca="1">IFERROR(__xludf.DUMMYFUNCTION("""COMPUTED_VALUE"""),"🤩🤩🤩")</f>
        <v>🤩🤩🤩</v>
      </c>
      <c r="F496" s="41" t="str">
        <f ca="1">IFERROR(__xludf.DUMMYFUNCTION("""COMPUTED_VALUE"""),"Tech Developer &amp; Programming , Text-To-Speech &amp; Voice Modulation , All")</f>
        <v>Tech Developer &amp; Programming , Text-To-Speech &amp; Voice Modulation , All</v>
      </c>
    </row>
    <row r="497" spans="1:6" ht="37.5" hidden="1">
      <c r="A497" s="47" t="str">
        <f ca="1">IFERROR(__xludf.DUMMYFUNCTION("""COMPUTED_VALUE"""),"WonderDynamics")</f>
        <v>WonderDynamics</v>
      </c>
      <c r="B497" s="37" t="str">
        <f ca="1">IFERROR(__xludf.DUMMYFUNCTION("""COMPUTED_VALUE"""),"Medium")</f>
        <v>Medium</v>
      </c>
      <c r="C497" s="39" t="str">
        <f ca="1">IFERROR(__xludf.DUMMYFUNCTION("""COMPUTED_VALUE"""),"wonderdynamics.com")</f>
        <v>wonderdynamics.com</v>
      </c>
      <c r="D497" s="40" t="str">
        <f ca="1">IFERROR(__xludf.DUMMYFUNCTION("""COMPUTED_VALUE"""),"AI tool that automatically animates, lights, and composes CG characters into a live-action scene")</f>
        <v>AI tool that automatically animates, lights, and composes CG characters into a live-action scene</v>
      </c>
      <c r="E497" s="37"/>
      <c r="F497" s="41" t="str">
        <f ca="1">IFERROR(__xludf.DUMMYFUNCTION("""COMPUTED_VALUE"""),"Productivity , Text-To-Video , All")</f>
        <v>Productivity , Text-To-Video , All</v>
      </c>
    </row>
    <row r="498" spans="1:6" ht="75" hidden="1">
      <c r="A498" s="47" t="str">
        <f ca="1">IFERROR(__xludf.DUMMYFUNCTION("""COMPUTED_VALUE"""),"Wordtune")</f>
        <v>Wordtune</v>
      </c>
      <c r="B498" s="37" t="str">
        <f ca="1">IFERROR(__xludf.DUMMYFUNCTION("""COMPUTED_VALUE"""),"Medium")</f>
        <v>Medium</v>
      </c>
      <c r="C498" s="39" t="str">
        <f ca="1">IFERROR(__xludf.DUMMYFUNCTION("""COMPUTED_VALUE"""),"wordtune.com")</f>
        <v>wordtune.com</v>
      </c>
      <c r="D498" s="40" t="str">
        <f ca="1">IFERROR(__xludf.DUMMYFUNCTION("""COMPUTED_VALUE"""),"Wordtune is a cutting-edge website that provides an AI-based writing assistant to assist users in enhancing their writing abilities, expanding their vocabulary, and conveying their thoughts more effectively.")</f>
        <v>Wordtune is a cutting-edge website that provides an AI-based writing assistant to assist users in enhancing their writing abilities, expanding their vocabulary, and conveying their thoughts more effectively.</v>
      </c>
      <c r="E498" s="37" t="str">
        <f ca="1">IFERROR(__xludf.DUMMYFUNCTION("""COMPUTED_VALUE"""),"🤩🤩🤩")</f>
        <v>🤩🤩🤩</v>
      </c>
      <c r="F498" s="41" t="str">
        <f ca="1">IFERROR(__xludf.DUMMYFUNCTION("""COMPUTED_VALUE"""),"Productivity , Tech Developer &amp; Programming , Copywriting , All")</f>
        <v>Productivity , Tech Developer &amp; Programming , Copywriting , All</v>
      </c>
    </row>
    <row r="499" spans="1:6" ht="25" hidden="1">
      <c r="A499" s="47" t="str">
        <f ca="1">IFERROR(__xludf.DUMMYFUNCTION("""COMPUTED_VALUE"""),"Writer")</f>
        <v>Writer</v>
      </c>
      <c r="B499" s="37" t="str">
        <f ca="1">IFERROR(__xludf.DUMMYFUNCTION("""COMPUTED_VALUE"""),"Low")</f>
        <v>Low</v>
      </c>
      <c r="C499" s="39" t="str">
        <f ca="1">IFERROR(__xludf.DUMMYFUNCTION("""COMPUTED_VALUE"""),"ask.writer.com")</f>
        <v>ask.writer.com</v>
      </c>
      <c r="D499" s="40" t="str">
        <f ca="1">IFERROR(__xludf.DUMMYFUNCTION("""COMPUTED_VALUE"""),"Ask Writer generates content for you using the context you provide")</f>
        <v>Ask Writer generates content for you using the context you provide</v>
      </c>
      <c r="E499" s="37"/>
      <c r="F499" s="41"/>
    </row>
    <row r="500" spans="1:6" ht="87.5" hidden="1">
      <c r="A500" s="47" t="str">
        <f ca="1">IFERROR(__xludf.DUMMYFUNCTION("""COMPUTED_VALUE"""),"Writesonic")</f>
        <v>Writesonic</v>
      </c>
      <c r="B500" s="37" t="str">
        <f ca="1">IFERROR(__xludf.DUMMYFUNCTION("""COMPUTED_VALUE"""),"Medium")</f>
        <v>Medium</v>
      </c>
      <c r="C500" s="39" t="str">
        <f ca="1">IFERROR(__xludf.DUMMYFUNCTION("""COMPUTED_VALUE"""),"writesonic.com")</f>
        <v>writesonic.com</v>
      </c>
      <c r="D500" s="40" t="str">
        <f ca="1">IFERROR(__xludf.DUMMYFUNCTION("""COMPUTED_VALUE"""),"With its cutting-edge AI technology, Writesonic.com offers a distinctive writing platform that can assist users in improving their writing abilities by providing a variety of writing tools and resources to create captivating and persuasive content quickly"&amp;".")</f>
        <v>With its cutting-edge AI technology, Writesonic.com offers a distinctive writing platform that can assist users in improving their writing abilities by providing a variety of writing tools and resources to create captivating and persuasive content quickly.</v>
      </c>
      <c r="E500" s="37" t="str">
        <f ca="1">IFERROR(__xludf.DUMMYFUNCTION("""COMPUTED_VALUE"""),"💎💎💎")</f>
        <v>💎💎💎</v>
      </c>
      <c r="F500" s="41" t="str">
        <f ca="1">IFERROR(__xludf.DUMMYFUNCTION("""COMPUTED_VALUE"""),"Generate Design &amp; Presentation , Marketing &amp; Advertising , Copywriting , All")</f>
        <v>Generate Design &amp; Presentation , Marketing &amp; Advertising , Copywriting , All</v>
      </c>
    </row>
    <row r="501" spans="1:6" ht="37.5" hidden="1">
      <c r="A501" s="47" t="str">
        <f ca="1">IFERROR(__xludf.DUMMYFUNCTION("""COMPUTED_VALUE"""),"Xembly")</f>
        <v>Xembly</v>
      </c>
      <c r="B501" s="37" t="str">
        <f ca="1">IFERROR(__xludf.DUMMYFUNCTION("""COMPUTED_VALUE"""),"Medium")</f>
        <v>Medium</v>
      </c>
      <c r="C501" s="39" t="str">
        <f ca="1">IFERROR(__xludf.DUMMYFUNCTION("""COMPUTED_VALUE"""),"xembly.com")</f>
        <v>xembly.com</v>
      </c>
      <c r="D501" s="40" t="str">
        <f ca="1">IFERROR(__xludf.DUMMYFUNCTION("""COMPUTED_VALUE"""),"Be more efficient and precise in dealing information with your team let Xembly handle your meetings.")</f>
        <v>Be more efficient and precise in dealing information with your team let Xembly handle your meetings.</v>
      </c>
      <c r="E501" s="37"/>
      <c r="F501" s="41" t="str">
        <f ca="1">IFERROR(__xludf.DUMMYFUNCTION("""COMPUTED_VALUE"""),"Entertainment &amp; Self Improvement , Productivity , All")</f>
        <v>Entertainment &amp; Self Improvement , Productivity , All</v>
      </c>
    </row>
    <row r="502" spans="1:6" ht="37.5" hidden="1">
      <c r="A502" s="47" t="str">
        <f ca="1">IFERROR(__xludf.DUMMYFUNCTION("""COMPUTED_VALUE"""),"Yepic")</f>
        <v>Yepic</v>
      </c>
      <c r="B502" s="37" t="str">
        <f ca="1">IFERROR(__xludf.DUMMYFUNCTION("""COMPUTED_VALUE"""),"Medium")</f>
        <v>Medium</v>
      </c>
      <c r="C502" s="39" t="str">
        <f ca="1">IFERROR(__xludf.DUMMYFUNCTION("""COMPUTED_VALUE"""),"yepic.ai")</f>
        <v>yepic.ai</v>
      </c>
      <c r="D502" s="40" t="str">
        <f ca="1">IFERROR(__xludf.DUMMYFUNCTION("""COMPUTED_VALUE"""),"Instantly turns text into professional videos for just about anything you can think of")</f>
        <v>Instantly turns text into professional videos for just about anything you can think of</v>
      </c>
      <c r="E502" s="37" t="str">
        <f ca="1">IFERROR(__xludf.DUMMYFUNCTION("""COMPUTED_VALUE"""),"🤩🤩🤩🤩🤩")</f>
        <v>🤩🤩🤩🤩🤩</v>
      </c>
      <c r="F502" s="41" t="str">
        <f ca="1">IFERROR(__xludf.DUMMYFUNCTION("""COMPUTED_VALUE"""),"Productivity , Text-To-Video , All")</f>
        <v>Productivity , Text-To-Video , All</v>
      </c>
    </row>
    <row r="503" spans="1:6" ht="12.5" hidden="1">
      <c r="A503" s="47"/>
      <c r="B503" s="37" t="str">
        <f ca="1">IFERROR(__xludf.DUMMYFUNCTION("""COMPUTED_VALUE"""),"Low")</f>
        <v>Low</v>
      </c>
      <c r="C503" s="42"/>
      <c r="D503" s="40"/>
      <c r="E503" s="37"/>
      <c r="F503" s="41"/>
    </row>
    <row r="504" spans="1:6" ht="12.5" hidden="1">
      <c r="A504" s="47"/>
      <c r="B504" s="37"/>
      <c r="C504" s="42"/>
      <c r="D504" s="40"/>
      <c r="E504" s="37"/>
      <c r="F504" s="41"/>
    </row>
    <row r="505" spans="1:6" ht="12.5" hidden="1">
      <c r="A505" s="47"/>
      <c r="B505" s="37"/>
      <c r="C505" s="42"/>
      <c r="D505" s="40"/>
      <c r="E505" s="37"/>
      <c r="F505" s="41"/>
    </row>
    <row r="506" spans="1:6" ht="12.5" hidden="1">
      <c r="A506" s="47"/>
      <c r="B506" s="37"/>
      <c r="C506" s="42"/>
      <c r="D506" s="40"/>
      <c r="E506" s="37"/>
      <c r="F506" s="41"/>
    </row>
    <row r="507" spans="1:6" ht="12.5" hidden="1">
      <c r="A507" s="47"/>
      <c r="B507" s="37"/>
      <c r="C507" s="42"/>
      <c r="D507" s="40"/>
      <c r="E507" s="37"/>
      <c r="F507" s="41"/>
    </row>
    <row r="508" spans="1:6" ht="12.5" hidden="1">
      <c r="A508" s="47"/>
      <c r="B508" s="37"/>
      <c r="C508" s="42"/>
      <c r="D508" s="40"/>
      <c r="E508" s="37"/>
      <c r="F508" s="41"/>
    </row>
    <row r="509" spans="1:6" ht="12.5" hidden="1">
      <c r="A509" s="47"/>
      <c r="B509" s="37"/>
      <c r="C509" s="42"/>
      <c r="D509" s="40"/>
      <c r="E509" s="37"/>
      <c r="F509" s="41"/>
    </row>
    <row r="510" spans="1:6" ht="12.5" hidden="1">
      <c r="A510" s="47"/>
      <c r="B510" s="37"/>
      <c r="C510" s="42"/>
      <c r="D510" s="40"/>
      <c r="E510" s="37"/>
      <c r="F510" s="41"/>
    </row>
    <row r="511" spans="1:6" ht="12.5" hidden="1">
      <c r="A511" s="47"/>
      <c r="B511" s="37"/>
      <c r="C511" s="42"/>
      <c r="D511" s="40"/>
      <c r="E511" s="37"/>
      <c r="F511" s="41"/>
    </row>
    <row r="512" spans="1:6" ht="12.5" hidden="1">
      <c r="A512" s="47"/>
      <c r="B512" s="37"/>
      <c r="C512" s="42"/>
      <c r="D512" s="40"/>
      <c r="E512" s="37"/>
      <c r="F512" s="41"/>
    </row>
    <row r="513" spans="1:6" ht="12.5" hidden="1">
      <c r="A513" s="47"/>
      <c r="B513" s="37"/>
      <c r="C513" s="42"/>
      <c r="D513" s="40"/>
      <c r="E513" s="37"/>
      <c r="F513" s="41"/>
    </row>
    <row r="514" spans="1:6" ht="12.5" hidden="1">
      <c r="A514" s="47"/>
      <c r="B514" s="37"/>
      <c r="C514" s="42"/>
      <c r="D514" s="40"/>
      <c r="E514" s="37"/>
      <c r="F514" s="41"/>
    </row>
    <row r="515" spans="1:6" ht="12.5" hidden="1">
      <c r="A515" s="47"/>
      <c r="B515" s="37"/>
      <c r="C515" s="42"/>
      <c r="D515" s="40"/>
      <c r="E515" s="37"/>
      <c r="F515" s="41"/>
    </row>
    <row r="516" spans="1:6" ht="12.5" hidden="1">
      <c r="A516" s="47"/>
      <c r="B516" s="37"/>
      <c r="C516" s="42"/>
      <c r="D516" s="40"/>
      <c r="E516" s="37"/>
      <c r="F516" s="41"/>
    </row>
    <row r="517" spans="1:6" ht="12.5" hidden="1">
      <c r="A517" s="47"/>
      <c r="B517" s="37"/>
      <c r="C517" s="42"/>
      <c r="D517" s="40"/>
      <c r="E517" s="37"/>
      <c r="F517" s="41"/>
    </row>
    <row r="518" spans="1:6" ht="12.5" hidden="1">
      <c r="A518" s="47"/>
      <c r="B518" s="37"/>
      <c r="C518" s="42"/>
      <c r="D518" s="40"/>
      <c r="E518" s="37"/>
      <c r="F518" s="41"/>
    </row>
    <row r="519" spans="1:6" ht="12.5" hidden="1">
      <c r="A519" s="47"/>
      <c r="B519" s="37"/>
      <c r="C519" s="42"/>
      <c r="D519" s="40"/>
      <c r="E519" s="37"/>
      <c r="F519" s="41"/>
    </row>
    <row r="520" spans="1:6" ht="12.5" hidden="1">
      <c r="A520" s="47"/>
      <c r="B520" s="37"/>
      <c r="C520" s="42"/>
      <c r="D520" s="40"/>
      <c r="E520" s="37"/>
      <c r="F520" s="41"/>
    </row>
    <row r="521" spans="1:6" ht="12.5" hidden="1">
      <c r="A521" s="47"/>
      <c r="B521" s="37"/>
      <c r="C521" s="42"/>
      <c r="D521" s="40"/>
      <c r="E521" s="37"/>
      <c r="F521" s="41"/>
    </row>
    <row r="522" spans="1:6" ht="12.5" hidden="1">
      <c r="A522" s="47"/>
      <c r="B522" s="37"/>
      <c r="C522" s="42"/>
      <c r="D522" s="40"/>
      <c r="E522" s="37"/>
      <c r="F522" s="41"/>
    </row>
    <row r="523" spans="1:6" ht="12.5" hidden="1">
      <c r="A523" s="47"/>
      <c r="B523" s="37"/>
      <c r="C523" s="42"/>
      <c r="D523" s="40"/>
      <c r="E523" s="37"/>
      <c r="F523" s="41"/>
    </row>
    <row r="524" spans="1:6" ht="12.5" hidden="1">
      <c r="A524" s="47"/>
      <c r="B524" s="37"/>
      <c r="C524" s="42"/>
      <c r="D524" s="40"/>
      <c r="E524" s="37"/>
      <c r="F524" s="41"/>
    </row>
    <row r="525" spans="1:6" ht="12.5" hidden="1">
      <c r="A525" s="47"/>
      <c r="B525" s="37"/>
      <c r="C525" s="42"/>
      <c r="D525" s="40"/>
      <c r="E525" s="37"/>
      <c r="F525" s="41"/>
    </row>
    <row r="526" spans="1:6" ht="12.5" hidden="1">
      <c r="A526" s="47"/>
      <c r="B526" s="37"/>
      <c r="C526" s="42"/>
      <c r="D526" s="40"/>
      <c r="E526" s="37"/>
      <c r="F526" s="41"/>
    </row>
    <row r="527" spans="1:6" ht="12.5" hidden="1">
      <c r="A527" s="47"/>
      <c r="B527" s="37"/>
      <c r="C527" s="42"/>
      <c r="D527" s="40"/>
      <c r="E527" s="37"/>
      <c r="F527" s="41"/>
    </row>
    <row r="528" spans="1:6" ht="12.5" hidden="1">
      <c r="A528" s="47"/>
      <c r="B528" s="37"/>
      <c r="C528" s="42"/>
      <c r="D528" s="40"/>
      <c r="E528" s="37"/>
      <c r="F528" s="41"/>
    </row>
    <row r="529" spans="1:6" ht="12.5" hidden="1">
      <c r="A529" s="47"/>
      <c r="B529" s="37"/>
      <c r="C529" s="42"/>
      <c r="D529" s="40"/>
      <c r="E529" s="37"/>
      <c r="F529" s="41"/>
    </row>
    <row r="530" spans="1:6" ht="12.5" hidden="1">
      <c r="A530" s="47"/>
      <c r="B530" s="37"/>
      <c r="C530" s="42"/>
      <c r="D530" s="40"/>
      <c r="E530" s="37"/>
      <c r="F530" s="41"/>
    </row>
    <row r="531" spans="1:6" ht="12.5" hidden="1">
      <c r="A531" s="47"/>
      <c r="B531" s="37"/>
      <c r="C531" s="42"/>
      <c r="D531" s="40"/>
      <c r="E531" s="37"/>
      <c r="F531" s="41"/>
    </row>
    <row r="532" spans="1:6" ht="12.5" hidden="1">
      <c r="A532" s="47"/>
      <c r="B532" s="37"/>
      <c r="C532" s="42"/>
      <c r="D532" s="40"/>
      <c r="E532" s="37"/>
      <c r="F532" s="41"/>
    </row>
    <row r="533" spans="1:6" ht="12.5" hidden="1">
      <c r="A533" s="47"/>
      <c r="B533" s="37"/>
      <c r="C533" s="42"/>
      <c r="D533" s="40"/>
      <c r="E533" s="37"/>
      <c r="F533" s="41"/>
    </row>
    <row r="534" spans="1:6" ht="12.5" hidden="1">
      <c r="A534" s="47"/>
      <c r="B534" s="37"/>
      <c r="C534" s="42"/>
      <c r="D534" s="40"/>
      <c r="E534" s="37"/>
      <c r="F534" s="41"/>
    </row>
    <row r="535" spans="1:6" ht="12.5" hidden="1">
      <c r="A535" s="47"/>
      <c r="B535" s="37"/>
      <c r="C535" s="42"/>
      <c r="D535" s="40"/>
      <c r="E535" s="37"/>
      <c r="F535" s="41"/>
    </row>
    <row r="536" spans="1:6" ht="12.5" hidden="1">
      <c r="A536" s="47"/>
      <c r="B536" s="37"/>
      <c r="C536" s="42"/>
      <c r="D536" s="40"/>
      <c r="E536" s="37"/>
      <c r="F536" s="41"/>
    </row>
    <row r="537" spans="1:6" ht="12.5" hidden="1">
      <c r="A537" s="47"/>
      <c r="B537" s="37"/>
      <c r="C537" s="42"/>
      <c r="D537" s="40"/>
      <c r="E537" s="37"/>
      <c r="F537" s="41"/>
    </row>
    <row r="538" spans="1:6" ht="12.5" hidden="1">
      <c r="A538" s="47"/>
      <c r="B538" s="37"/>
      <c r="C538" s="42"/>
      <c r="D538" s="40"/>
      <c r="E538" s="37"/>
      <c r="F538" s="41"/>
    </row>
    <row r="539" spans="1:6" ht="12.5" hidden="1">
      <c r="A539" s="47"/>
      <c r="B539" s="37"/>
      <c r="C539" s="42"/>
      <c r="D539" s="40"/>
      <c r="E539" s="37"/>
      <c r="F539" s="41"/>
    </row>
    <row r="540" spans="1:6" ht="12.5" hidden="1">
      <c r="A540" s="47"/>
      <c r="B540" s="37"/>
      <c r="C540" s="42"/>
      <c r="D540" s="40"/>
      <c r="E540" s="37"/>
      <c r="F540" s="41"/>
    </row>
    <row r="541" spans="1:6" ht="12.5" hidden="1">
      <c r="A541" s="47"/>
      <c r="B541" s="37"/>
      <c r="C541" s="42"/>
      <c r="D541" s="40"/>
      <c r="E541" s="37"/>
      <c r="F541" s="41"/>
    </row>
    <row r="542" spans="1:6" ht="12.5" hidden="1">
      <c r="A542" s="47"/>
      <c r="B542" s="37"/>
      <c r="C542" s="42"/>
      <c r="D542" s="40"/>
      <c r="E542" s="37"/>
      <c r="F542" s="41"/>
    </row>
    <row r="543" spans="1:6" ht="12.5" hidden="1">
      <c r="A543" s="47"/>
      <c r="B543" s="37"/>
      <c r="C543" s="42"/>
      <c r="D543" s="40"/>
      <c r="E543" s="37"/>
      <c r="F543" s="41"/>
    </row>
    <row r="544" spans="1:6" ht="12.5" hidden="1">
      <c r="A544" s="47"/>
      <c r="B544" s="37"/>
      <c r="C544" s="42"/>
      <c r="D544" s="40"/>
      <c r="E544" s="37"/>
      <c r="F544" s="41"/>
    </row>
    <row r="545" spans="1:6" ht="12.5" hidden="1">
      <c r="A545" s="47"/>
      <c r="B545" s="37"/>
      <c r="C545" s="42"/>
      <c r="D545" s="40"/>
      <c r="E545" s="37"/>
      <c r="F545" s="41"/>
    </row>
    <row r="546" spans="1:6" ht="12.5" hidden="1">
      <c r="A546" s="47"/>
      <c r="B546" s="37"/>
      <c r="C546" s="42"/>
      <c r="D546" s="40"/>
      <c r="E546" s="37"/>
      <c r="F546" s="41"/>
    </row>
    <row r="547" spans="1:6" ht="12.5" hidden="1">
      <c r="A547" s="47"/>
      <c r="B547" s="37"/>
      <c r="C547" s="42"/>
      <c r="D547" s="40"/>
      <c r="E547" s="37"/>
      <c r="F547" s="41"/>
    </row>
    <row r="548" spans="1:6" ht="12.5" hidden="1">
      <c r="A548" s="47"/>
      <c r="B548" s="37"/>
      <c r="C548" s="42"/>
      <c r="D548" s="40"/>
      <c r="E548" s="37"/>
      <c r="F548" s="41"/>
    </row>
    <row r="549" spans="1:6" ht="12.5" hidden="1">
      <c r="A549" s="47"/>
      <c r="B549" s="37"/>
      <c r="C549" s="42"/>
      <c r="D549" s="40"/>
      <c r="E549" s="37"/>
      <c r="F549" s="41"/>
    </row>
    <row r="550" spans="1:6" ht="12.5" hidden="1">
      <c r="A550" s="47"/>
      <c r="B550" s="37"/>
      <c r="C550" s="42"/>
      <c r="D550" s="40"/>
      <c r="E550" s="37"/>
      <c r="F550" s="41"/>
    </row>
    <row r="551" spans="1:6" ht="12.5" hidden="1">
      <c r="A551" s="47"/>
      <c r="B551" s="37"/>
      <c r="C551" s="42"/>
      <c r="D551" s="40"/>
      <c r="E551" s="37"/>
      <c r="F551" s="41"/>
    </row>
    <row r="552" spans="1:6" ht="12.5" hidden="1">
      <c r="A552" s="47"/>
      <c r="B552" s="37"/>
      <c r="C552" s="42"/>
      <c r="D552" s="40"/>
      <c r="E552" s="37"/>
      <c r="F552" s="41"/>
    </row>
    <row r="553" spans="1:6" ht="12.5" hidden="1">
      <c r="A553" s="47"/>
      <c r="B553" s="37"/>
      <c r="C553" s="42"/>
      <c r="D553" s="40"/>
      <c r="E553" s="37"/>
      <c r="F553" s="41"/>
    </row>
    <row r="554" spans="1:6" ht="12.5" hidden="1">
      <c r="A554" s="47"/>
      <c r="B554" s="37"/>
      <c r="C554" s="42"/>
      <c r="D554" s="40"/>
      <c r="E554" s="37"/>
      <c r="F554" s="41"/>
    </row>
    <row r="555" spans="1:6" ht="12.5" hidden="1">
      <c r="A555" s="47"/>
      <c r="B555" s="37"/>
      <c r="C555" s="42"/>
      <c r="D555" s="40"/>
      <c r="E555" s="37"/>
      <c r="F555" s="41"/>
    </row>
    <row r="556" spans="1:6" ht="12.5" hidden="1">
      <c r="A556" s="47"/>
      <c r="B556" s="37"/>
      <c r="C556" s="42"/>
      <c r="D556" s="40"/>
      <c r="E556" s="37"/>
      <c r="F556" s="41"/>
    </row>
    <row r="557" spans="1:6" ht="12.5" hidden="1">
      <c r="A557" s="47"/>
      <c r="B557" s="37"/>
      <c r="C557" s="42"/>
      <c r="D557" s="40"/>
      <c r="E557" s="37"/>
      <c r="F557" s="41"/>
    </row>
    <row r="558" spans="1:6" ht="12.5" hidden="1">
      <c r="A558" s="47"/>
      <c r="B558" s="37"/>
      <c r="C558" s="42"/>
      <c r="D558" s="40"/>
      <c r="E558" s="37"/>
      <c r="F558" s="41"/>
    </row>
    <row r="559" spans="1:6" ht="12.5" hidden="1">
      <c r="A559" s="47"/>
      <c r="B559" s="37"/>
      <c r="C559" s="42"/>
      <c r="D559" s="40"/>
      <c r="E559" s="37"/>
      <c r="F559" s="41"/>
    </row>
    <row r="560" spans="1:6" ht="12.5" hidden="1">
      <c r="A560" s="47"/>
      <c r="B560" s="37"/>
      <c r="C560" s="42"/>
      <c r="D560" s="40"/>
      <c r="E560" s="37"/>
      <c r="F560" s="41"/>
    </row>
    <row r="561" spans="1:6" ht="12.5" hidden="1">
      <c r="A561" s="47"/>
      <c r="B561" s="37"/>
      <c r="C561" s="42"/>
      <c r="D561" s="40"/>
      <c r="E561" s="37"/>
      <c r="F561" s="41"/>
    </row>
    <row r="562" spans="1:6" ht="12.5" hidden="1">
      <c r="A562" s="47"/>
      <c r="B562" s="37"/>
      <c r="C562" s="42"/>
      <c r="D562" s="40"/>
      <c r="E562" s="37"/>
      <c r="F562" s="41"/>
    </row>
    <row r="563" spans="1:6" ht="12.5" hidden="1">
      <c r="A563" s="47"/>
      <c r="B563" s="37"/>
      <c r="C563" s="42"/>
      <c r="D563" s="40"/>
      <c r="E563" s="37"/>
      <c r="F563" s="41"/>
    </row>
    <row r="564" spans="1:6" ht="12.5" hidden="1">
      <c r="A564" s="47"/>
      <c r="B564" s="37"/>
      <c r="C564" s="42"/>
      <c r="D564" s="40"/>
      <c r="E564" s="37"/>
      <c r="F564" s="41"/>
    </row>
    <row r="565" spans="1:6" ht="12.5" hidden="1">
      <c r="A565" s="47"/>
      <c r="B565" s="37"/>
      <c r="C565" s="42"/>
      <c r="D565" s="40"/>
      <c r="E565" s="37"/>
      <c r="F565" s="41"/>
    </row>
    <row r="566" spans="1:6" ht="12.5" hidden="1">
      <c r="A566" s="47"/>
      <c r="B566" s="37"/>
      <c r="C566" s="42"/>
      <c r="D566" s="40"/>
      <c r="E566" s="37"/>
      <c r="F566" s="41"/>
    </row>
    <row r="567" spans="1:6" ht="12.5" hidden="1">
      <c r="A567" s="47"/>
      <c r="B567" s="37"/>
      <c r="C567" s="42"/>
      <c r="D567" s="40"/>
      <c r="E567" s="37"/>
      <c r="F567" s="41"/>
    </row>
    <row r="568" spans="1:6" ht="12.5" hidden="1">
      <c r="A568" s="47"/>
      <c r="B568" s="37"/>
      <c r="C568" s="42"/>
      <c r="D568" s="40"/>
      <c r="E568" s="37"/>
      <c r="F568" s="41"/>
    </row>
    <row r="569" spans="1:6" ht="12.5" hidden="1">
      <c r="A569" s="47"/>
      <c r="B569" s="37"/>
      <c r="C569" s="42"/>
      <c r="D569" s="40"/>
      <c r="E569" s="37"/>
      <c r="F569" s="41"/>
    </row>
    <row r="570" spans="1:6" ht="12.5" hidden="1">
      <c r="A570" s="47"/>
      <c r="B570" s="37"/>
      <c r="C570" s="42"/>
      <c r="D570" s="40"/>
      <c r="E570" s="37"/>
      <c r="F570" s="41"/>
    </row>
    <row r="571" spans="1:6" ht="12.5" hidden="1">
      <c r="A571" s="47"/>
      <c r="B571" s="37"/>
      <c r="C571" s="42"/>
      <c r="D571" s="40"/>
      <c r="E571" s="37"/>
      <c r="F571" s="41"/>
    </row>
    <row r="572" spans="1:6" ht="12.5" hidden="1">
      <c r="A572" s="47"/>
      <c r="B572" s="37"/>
      <c r="C572" s="42"/>
      <c r="D572" s="40"/>
      <c r="E572" s="37"/>
      <c r="F572" s="41"/>
    </row>
    <row r="573" spans="1:6" ht="12.5" hidden="1">
      <c r="A573" s="47"/>
      <c r="B573" s="37"/>
      <c r="C573" s="42"/>
      <c r="D573" s="40"/>
      <c r="E573" s="37"/>
      <c r="F573" s="41"/>
    </row>
    <row r="574" spans="1:6" ht="12.5" hidden="1">
      <c r="A574" s="47"/>
      <c r="B574" s="37"/>
      <c r="C574" s="42"/>
      <c r="D574" s="40"/>
      <c r="E574" s="37"/>
      <c r="F574" s="41"/>
    </row>
    <row r="575" spans="1:6" ht="12.5" hidden="1">
      <c r="A575" s="47"/>
      <c r="B575" s="37"/>
      <c r="C575" s="42"/>
      <c r="D575" s="40"/>
      <c r="E575" s="37"/>
      <c r="F575" s="41"/>
    </row>
    <row r="576" spans="1:6" ht="12.5" hidden="1">
      <c r="A576" s="47"/>
      <c r="B576" s="37"/>
      <c r="C576" s="42"/>
      <c r="D576" s="40"/>
      <c r="E576" s="37"/>
      <c r="F576" s="41"/>
    </row>
    <row r="577" spans="1:6" ht="12.5" hidden="1">
      <c r="A577" s="47"/>
      <c r="B577" s="37"/>
      <c r="C577" s="42"/>
      <c r="D577" s="40"/>
      <c r="E577" s="37"/>
      <c r="F577" s="41"/>
    </row>
    <row r="578" spans="1:6" ht="12.5" hidden="1">
      <c r="A578" s="47"/>
      <c r="B578" s="37"/>
      <c r="C578" s="42"/>
      <c r="D578" s="40"/>
      <c r="E578" s="37"/>
      <c r="F578" s="41"/>
    </row>
    <row r="579" spans="1:6" ht="12.5" hidden="1">
      <c r="A579" s="47"/>
      <c r="B579" s="37"/>
      <c r="C579" s="42"/>
      <c r="D579" s="40"/>
      <c r="E579" s="37"/>
      <c r="F579" s="41"/>
    </row>
    <row r="580" spans="1:6" ht="12.5" hidden="1">
      <c r="A580" s="47"/>
      <c r="B580" s="37"/>
      <c r="C580" s="42"/>
      <c r="D580" s="40"/>
      <c r="E580" s="37"/>
      <c r="F580" s="41"/>
    </row>
    <row r="581" spans="1:6" ht="12.5" hidden="1">
      <c r="A581" s="47"/>
      <c r="B581" s="37"/>
      <c r="C581" s="42"/>
      <c r="D581" s="40"/>
      <c r="E581" s="37"/>
      <c r="F581" s="41"/>
    </row>
    <row r="582" spans="1:6" ht="12.5" hidden="1">
      <c r="A582" s="47"/>
      <c r="B582" s="37"/>
      <c r="C582" s="42"/>
      <c r="D582" s="40"/>
      <c r="E582" s="37"/>
      <c r="F582" s="41"/>
    </row>
    <row r="583" spans="1:6" ht="12.5" hidden="1">
      <c r="A583" s="47"/>
      <c r="B583" s="37"/>
      <c r="C583" s="42"/>
      <c r="D583" s="40"/>
      <c r="E583" s="37"/>
      <c r="F583" s="41"/>
    </row>
    <row r="584" spans="1:6" ht="12.5" hidden="1">
      <c r="A584" s="47"/>
      <c r="B584" s="37"/>
      <c r="C584" s="42"/>
      <c r="D584" s="40"/>
      <c r="E584" s="37"/>
      <c r="F584" s="41"/>
    </row>
    <row r="585" spans="1:6" ht="12.5" hidden="1">
      <c r="A585" s="47"/>
      <c r="B585" s="37"/>
      <c r="C585" s="42"/>
      <c r="D585" s="40"/>
      <c r="E585" s="37"/>
      <c r="F585" s="41"/>
    </row>
    <row r="586" spans="1:6" ht="12.5" hidden="1">
      <c r="A586" s="47"/>
      <c r="B586" s="37"/>
      <c r="C586" s="42"/>
      <c r="D586" s="40"/>
      <c r="E586" s="37"/>
      <c r="F586" s="41"/>
    </row>
    <row r="587" spans="1:6" ht="12.5" hidden="1">
      <c r="A587" s="47"/>
      <c r="B587" s="37"/>
      <c r="C587" s="42"/>
      <c r="D587" s="40"/>
      <c r="E587" s="37"/>
      <c r="F587" s="41"/>
    </row>
    <row r="588" spans="1:6" ht="12.5" hidden="1">
      <c r="A588" s="47"/>
      <c r="B588" s="37"/>
      <c r="C588" s="42"/>
      <c r="D588" s="40"/>
      <c r="E588" s="37"/>
      <c r="F588" s="41"/>
    </row>
    <row r="589" spans="1:6" ht="12.5" hidden="1">
      <c r="A589" s="47"/>
      <c r="B589" s="37"/>
      <c r="C589" s="42"/>
      <c r="D589" s="40"/>
      <c r="E589" s="37"/>
      <c r="F589" s="41"/>
    </row>
    <row r="590" spans="1:6" ht="12.5" hidden="1">
      <c r="A590" s="47"/>
      <c r="B590" s="37"/>
      <c r="C590" s="42"/>
      <c r="D590" s="40"/>
      <c r="E590" s="37"/>
      <c r="F590" s="41"/>
    </row>
    <row r="591" spans="1:6" ht="12.5" hidden="1">
      <c r="A591" s="47"/>
      <c r="B591" s="37"/>
      <c r="C591" s="42"/>
      <c r="D591" s="40"/>
      <c r="E591" s="37"/>
      <c r="F591" s="41"/>
    </row>
    <row r="592" spans="1:6" ht="12.5" hidden="1">
      <c r="A592" s="47"/>
      <c r="B592" s="37"/>
      <c r="C592" s="42"/>
      <c r="D592" s="40"/>
      <c r="E592" s="37"/>
      <c r="F592" s="41"/>
    </row>
    <row r="593" spans="1:6" ht="12.5" hidden="1">
      <c r="A593" s="47"/>
      <c r="B593" s="37"/>
      <c r="C593" s="42"/>
      <c r="D593" s="40"/>
      <c r="E593" s="37"/>
      <c r="F593" s="41"/>
    </row>
    <row r="594" spans="1:6" ht="12.5" hidden="1">
      <c r="A594" s="47"/>
      <c r="B594" s="37"/>
      <c r="C594" s="42"/>
      <c r="D594" s="40"/>
      <c r="E594" s="37"/>
      <c r="F594" s="41"/>
    </row>
    <row r="595" spans="1:6" ht="12.5" hidden="1">
      <c r="A595" s="47"/>
      <c r="B595" s="37"/>
      <c r="C595" s="42"/>
      <c r="D595" s="40"/>
      <c r="E595" s="37"/>
      <c r="F595" s="41"/>
    </row>
    <row r="596" spans="1:6" ht="12.5" hidden="1">
      <c r="A596" s="47"/>
      <c r="B596" s="37"/>
      <c r="C596" s="42"/>
      <c r="D596" s="40"/>
      <c r="E596" s="37"/>
      <c r="F596" s="41"/>
    </row>
    <row r="597" spans="1:6" ht="12.5" hidden="1">
      <c r="A597" s="47"/>
      <c r="B597" s="37"/>
      <c r="C597" s="42"/>
      <c r="D597" s="40"/>
      <c r="E597" s="37"/>
      <c r="F597" s="41"/>
    </row>
    <row r="598" spans="1:6" ht="12.5" hidden="1">
      <c r="A598" s="47"/>
      <c r="B598" s="37"/>
      <c r="C598" s="42"/>
      <c r="D598" s="40"/>
      <c r="E598" s="37"/>
      <c r="F598" s="41"/>
    </row>
    <row r="599" spans="1:6" ht="12.5" hidden="1">
      <c r="A599" s="47"/>
      <c r="B599" s="37"/>
      <c r="C599" s="42"/>
      <c r="D599" s="40"/>
      <c r="E599" s="37"/>
      <c r="F599" s="41"/>
    </row>
    <row r="600" spans="1:6" ht="12.5" hidden="1">
      <c r="A600" s="47"/>
      <c r="B600" s="37"/>
      <c r="C600" s="42"/>
      <c r="D600" s="40"/>
      <c r="E600" s="37"/>
      <c r="F600" s="41"/>
    </row>
    <row r="601" spans="1:6" ht="12.5" hidden="1">
      <c r="A601" s="47"/>
      <c r="B601" s="37"/>
      <c r="C601" s="42"/>
      <c r="D601" s="40"/>
      <c r="E601" s="37"/>
      <c r="F601" s="41"/>
    </row>
    <row r="602" spans="1:6" ht="12.5" hidden="1">
      <c r="A602" s="47"/>
      <c r="B602" s="37"/>
      <c r="C602" s="42"/>
      <c r="D602" s="40"/>
      <c r="E602" s="37"/>
      <c r="F602" s="41"/>
    </row>
    <row r="603" spans="1:6" ht="12.5" hidden="1">
      <c r="A603" s="47"/>
      <c r="B603" s="37"/>
      <c r="C603" s="42"/>
      <c r="D603" s="40"/>
      <c r="E603" s="37"/>
      <c r="F603" s="41"/>
    </row>
    <row r="604" spans="1:6" ht="12.5" hidden="1">
      <c r="A604" s="47"/>
      <c r="B604" s="37"/>
      <c r="C604" s="42"/>
      <c r="D604" s="40"/>
      <c r="E604" s="37"/>
      <c r="F604" s="41"/>
    </row>
    <row r="605" spans="1:6" ht="12.5" hidden="1">
      <c r="A605" s="47"/>
      <c r="B605" s="37"/>
      <c r="C605" s="42"/>
      <c r="D605" s="40"/>
      <c r="E605" s="37"/>
      <c r="F605" s="41"/>
    </row>
    <row r="606" spans="1:6" ht="12.5" hidden="1">
      <c r="A606" s="47"/>
      <c r="B606" s="37"/>
      <c r="C606" s="42"/>
      <c r="D606" s="40"/>
      <c r="E606" s="37"/>
      <c r="F606" s="41"/>
    </row>
    <row r="607" spans="1:6" ht="12.5" hidden="1">
      <c r="A607" s="47"/>
      <c r="B607" s="37"/>
      <c r="C607" s="42"/>
      <c r="D607" s="40"/>
      <c r="E607" s="37"/>
      <c r="F607" s="41"/>
    </row>
    <row r="608" spans="1:6" ht="12.5" hidden="1">
      <c r="A608" s="47"/>
      <c r="B608" s="37"/>
      <c r="C608" s="42"/>
      <c r="D608" s="40"/>
      <c r="E608" s="37"/>
      <c r="F608" s="41"/>
    </row>
    <row r="609" spans="1:6" ht="12.5" hidden="1">
      <c r="A609" s="47"/>
      <c r="B609" s="37"/>
      <c r="C609" s="42"/>
      <c r="D609" s="40"/>
      <c r="E609" s="37"/>
      <c r="F609" s="41"/>
    </row>
    <row r="610" spans="1:6" ht="12.5" hidden="1">
      <c r="A610" s="47"/>
      <c r="B610" s="37"/>
      <c r="C610" s="42"/>
      <c r="D610" s="40"/>
      <c r="E610" s="37"/>
      <c r="F610" s="41"/>
    </row>
    <row r="611" spans="1:6" ht="12.5" hidden="1">
      <c r="A611" s="47"/>
      <c r="B611" s="37"/>
      <c r="C611" s="42"/>
      <c r="D611" s="40"/>
      <c r="E611" s="37"/>
      <c r="F611" s="41"/>
    </row>
    <row r="612" spans="1:6" ht="12.5" hidden="1">
      <c r="A612" s="47"/>
      <c r="B612" s="37"/>
      <c r="C612" s="42"/>
      <c r="D612" s="40"/>
      <c r="E612" s="37"/>
      <c r="F612" s="41"/>
    </row>
    <row r="613" spans="1:6" ht="12.5" hidden="1">
      <c r="A613" s="47"/>
      <c r="B613" s="37"/>
      <c r="C613" s="42"/>
      <c r="D613" s="40"/>
      <c r="E613" s="37"/>
      <c r="F613" s="41"/>
    </row>
    <row r="614" spans="1:6" ht="12.5" hidden="1">
      <c r="A614" s="47"/>
      <c r="B614" s="37"/>
      <c r="C614" s="42"/>
      <c r="D614" s="40"/>
      <c r="E614" s="37"/>
      <c r="F614" s="41"/>
    </row>
    <row r="615" spans="1:6" ht="12.5" hidden="1">
      <c r="A615" s="47"/>
      <c r="B615" s="37"/>
      <c r="C615" s="42"/>
      <c r="D615" s="40"/>
      <c r="E615" s="37"/>
      <c r="F615" s="41"/>
    </row>
    <row r="616" spans="1:6" ht="12.5" hidden="1">
      <c r="A616" s="47"/>
      <c r="B616" s="37"/>
      <c r="C616" s="42"/>
      <c r="D616" s="40"/>
      <c r="E616" s="37"/>
      <c r="F616" s="41"/>
    </row>
    <row r="617" spans="1:6" ht="12.5" hidden="1">
      <c r="A617" s="47"/>
      <c r="B617" s="37"/>
      <c r="C617" s="42"/>
      <c r="D617" s="40"/>
      <c r="E617" s="37"/>
      <c r="F617" s="41"/>
    </row>
    <row r="618" spans="1:6" ht="12.5" hidden="1">
      <c r="A618" s="47"/>
      <c r="B618" s="37"/>
      <c r="C618" s="42"/>
      <c r="D618" s="40"/>
      <c r="E618" s="37"/>
      <c r="F618" s="41"/>
    </row>
    <row r="619" spans="1:6" ht="12.5" hidden="1">
      <c r="A619" s="47"/>
      <c r="B619" s="37"/>
      <c r="C619" s="42"/>
      <c r="D619" s="40"/>
      <c r="E619" s="37"/>
      <c r="F619" s="41"/>
    </row>
    <row r="620" spans="1:6" ht="12.5" hidden="1">
      <c r="A620" s="47"/>
      <c r="B620" s="37"/>
      <c r="C620" s="42"/>
      <c r="D620" s="40"/>
      <c r="E620" s="37"/>
      <c r="F620" s="41"/>
    </row>
    <row r="621" spans="1:6" ht="12.5" hidden="1">
      <c r="A621" s="47"/>
      <c r="B621" s="37"/>
      <c r="C621" s="42"/>
      <c r="D621" s="40"/>
      <c r="E621" s="37"/>
      <c r="F621" s="41"/>
    </row>
    <row r="622" spans="1:6" ht="12.5" hidden="1">
      <c r="A622" s="47"/>
      <c r="B622" s="37"/>
      <c r="C622" s="42"/>
      <c r="D622" s="40"/>
      <c r="E622" s="37"/>
      <c r="F622" s="41"/>
    </row>
    <row r="623" spans="1:6" ht="12.5" hidden="1">
      <c r="A623" s="47"/>
      <c r="B623" s="37"/>
      <c r="C623" s="42"/>
      <c r="D623" s="40"/>
      <c r="E623" s="37"/>
      <c r="F623" s="41"/>
    </row>
    <row r="624" spans="1:6" ht="12.5" hidden="1">
      <c r="A624" s="47"/>
      <c r="B624" s="37"/>
      <c r="C624" s="42"/>
      <c r="D624" s="40"/>
      <c r="E624" s="37"/>
      <c r="F624" s="41"/>
    </row>
    <row r="625" spans="1:6" ht="12.5" hidden="1">
      <c r="A625" s="47"/>
      <c r="B625" s="37"/>
      <c r="C625" s="42"/>
      <c r="D625" s="40"/>
      <c r="E625" s="37"/>
      <c r="F625" s="41"/>
    </row>
    <row r="626" spans="1:6" ht="12.5" hidden="1">
      <c r="A626" s="47"/>
      <c r="B626" s="37"/>
      <c r="C626" s="42"/>
      <c r="D626" s="40"/>
      <c r="E626" s="37"/>
      <c r="F626" s="41"/>
    </row>
    <row r="627" spans="1:6" ht="12.5" hidden="1">
      <c r="A627" s="47"/>
      <c r="B627" s="37"/>
      <c r="C627" s="42"/>
      <c r="D627" s="40"/>
      <c r="E627" s="37"/>
      <c r="F627" s="41"/>
    </row>
    <row r="628" spans="1:6" ht="12.5" hidden="1">
      <c r="A628" s="47"/>
      <c r="B628" s="37"/>
      <c r="C628" s="42"/>
      <c r="D628" s="40"/>
      <c r="E628" s="37"/>
      <c r="F628" s="41"/>
    </row>
    <row r="629" spans="1:6" ht="12.5" hidden="1">
      <c r="A629" s="47"/>
      <c r="B629" s="37"/>
      <c r="C629" s="42"/>
      <c r="D629" s="40"/>
      <c r="E629" s="37"/>
      <c r="F629" s="41"/>
    </row>
    <row r="630" spans="1:6" ht="12.5" hidden="1">
      <c r="A630" s="47"/>
      <c r="B630" s="37"/>
      <c r="C630" s="42"/>
      <c r="D630" s="40"/>
      <c r="E630" s="37"/>
      <c r="F630" s="41"/>
    </row>
    <row r="631" spans="1:6" ht="12.5" hidden="1">
      <c r="A631" s="47"/>
      <c r="B631" s="37"/>
      <c r="C631" s="42"/>
      <c r="D631" s="40"/>
      <c r="E631" s="37"/>
      <c r="F631" s="41"/>
    </row>
    <row r="632" spans="1:6" ht="12.5" hidden="1">
      <c r="A632" s="47"/>
      <c r="B632" s="37"/>
      <c r="C632" s="42"/>
      <c r="D632" s="40"/>
      <c r="E632" s="37"/>
      <c r="F632" s="41"/>
    </row>
    <row r="633" spans="1:6" ht="12.5" hidden="1">
      <c r="A633" s="47"/>
      <c r="B633" s="37"/>
      <c r="C633" s="42"/>
      <c r="D633" s="40"/>
      <c r="E633" s="37"/>
      <c r="F633" s="41"/>
    </row>
    <row r="634" spans="1:6" ht="12.5" hidden="1">
      <c r="A634" s="47"/>
      <c r="B634" s="37"/>
      <c r="C634" s="42"/>
      <c r="D634" s="40"/>
      <c r="E634" s="37"/>
      <c r="F634" s="41"/>
    </row>
    <row r="635" spans="1:6" ht="12.5" hidden="1">
      <c r="A635" s="47"/>
      <c r="B635" s="37"/>
      <c r="C635" s="42"/>
      <c r="D635" s="40"/>
      <c r="E635" s="37"/>
      <c r="F635" s="41"/>
    </row>
    <row r="636" spans="1:6" ht="12.5" hidden="1">
      <c r="A636" s="47"/>
      <c r="B636" s="37"/>
      <c r="C636" s="42"/>
      <c r="D636" s="40"/>
      <c r="E636" s="37"/>
      <c r="F636" s="41"/>
    </row>
    <row r="637" spans="1:6" ht="12.5" hidden="1">
      <c r="A637" s="47"/>
      <c r="B637" s="37"/>
      <c r="C637" s="42"/>
      <c r="D637" s="40"/>
      <c r="E637" s="37"/>
      <c r="F637" s="41"/>
    </row>
    <row r="638" spans="1:6" ht="12.5" hidden="1">
      <c r="A638" s="47"/>
      <c r="B638" s="37"/>
      <c r="C638" s="42"/>
      <c r="D638" s="40"/>
      <c r="E638" s="37"/>
      <c r="F638" s="41"/>
    </row>
    <row r="639" spans="1:6" ht="12.5" hidden="1">
      <c r="A639" s="47"/>
      <c r="B639" s="37"/>
      <c r="C639" s="42"/>
      <c r="D639" s="40"/>
      <c r="E639" s="37"/>
      <c r="F639" s="41"/>
    </row>
    <row r="640" spans="1:6" ht="12.5" hidden="1">
      <c r="A640" s="47"/>
      <c r="B640" s="37"/>
      <c r="C640" s="42"/>
      <c r="D640" s="40"/>
      <c r="E640" s="37"/>
      <c r="F640" s="41"/>
    </row>
    <row r="641" spans="1:6" ht="12.5" hidden="1">
      <c r="A641" s="47"/>
      <c r="B641" s="37"/>
      <c r="C641" s="42"/>
      <c r="D641" s="40"/>
      <c r="E641" s="37"/>
      <c r="F641" s="41"/>
    </row>
    <row r="642" spans="1:6" ht="12.5" hidden="1">
      <c r="A642" s="47"/>
      <c r="B642" s="37"/>
      <c r="C642" s="42"/>
      <c r="D642" s="40"/>
      <c r="E642" s="37"/>
      <c r="F642" s="41"/>
    </row>
    <row r="643" spans="1:6" ht="12.5" hidden="1">
      <c r="A643" s="47"/>
      <c r="B643" s="37"/>
      <c r="C643" s="42"/>
      <c r="D643" s="40"/>
      <c r="E643" s="37"/>
      <c r="F643" s="41"/>
    </row>
    <row r="644" spans="1:6" ht="12.5" hidden="1">
      <c r="A644" s="47"/>
      <c r="B644" s="37"/>
      <c r="C644" s="42"/>
      <c r="D644" s="40"/>
      <c r="E644" s="37"/>
      <c r="F644" s="41"/>
    </row>
    <row r="645" spans="1:6" ht="12.5" hidden="1">
      <c r="A645" s="47"/>
      <c r="B645" s="37"/>
      <c r="C645" s="42"/>
      <c r="D645" s="40"/>
      <c r="E645" s="37"/>
      <c r="F645" s="41"/>
    </row>
    <row r="646" spans="1:6" ht="12.5" hidden="1">
      <c r="A646" s="47"/>
      <c r="B646" s="37"/>
      <c r="C646" s="42"/>
      <c r="D646" s="40"/>
      <c r="E646" s="37"/>
      <c r="F646" s="41"/>
    </row>
    <row r="647" spans="1:6" ht="12.5" hidden="1">
      <c r="A647" s="47"/>
      <c r="B647" s="37"/>
      <c r="C647" s="42"/>
      <c r="D647" s="40"/>
      <c r="E647" s="37"/>
      <c r="F647" s="41"/>
    </row>
    <row r="648" spans="1:6" ht="12.5" hidden="1">
      <c r="A648" s="47"/>
      <c r="B648" s="37"/>
      <c r="C648" s="42"/>
      <c r="D648" s="40"/>
      <c r="E648" s="37"/>
      <c r="F648" s="41"/>
    </row>
    <row r="649" spans="1:6" ht="12.5" hidden="1">
      <c r="A649" s="47"/>
      <c r="B649" s="37"/>
      <c r="C649" s="42"/>
      <c r="D649" s="40"/>
      <c r="E649" s="37"/>
      <c r="F649" s="41"/>
    </row>
    <row r="650" spans="1:6" ht="12.5" hidden="1">
      <c r="A650" s="47"/>
      <c r="B650" s="37"/>
      <c r="C650" s="42"/>
      <c r="D650" s="40"/>
      <c r="E650" s="37"/>
      <c r="F650" s="41"/>
    </row>
    <row r="651" spans="1:6" ht="12.5" hidden="1">
      <c r="A651" s="47"/>
      <c r="B651" s="37"/>
      <c r="C651" s="42"/>
      <c r="D651" s="40"/>
      <c r="E651" s="37"/>
      <c r="F651" s="41"/>
    </row>
    <row r="652" spans="1:6" ht="12.5" hidden="1">
      <c r="A652" s="47"/>
      <c r="B652" s="37"/>
      <c r="C652" s="42"/>
      <c r="D652" s="40"/>
      <c r="E652" s="37"/>
      <c r="F652" s="41"/>
    </row>
    <row r="653" spans="1:6" ht="12.5" hidden="1">
      <c r="A653" s="47"/>
      <c r="B653" s="37"/>
      <c r="C653" s="42"/>
      <c r="D653" s="40"/>
      <c r="E653" s="37"/>
      <c r="F653" s="41"/>
    </row>
    <row r="654" spans="1:6" ht="12.5" hidden="1">
      <c r="A654" s="47"/>
      <c r="B654" s="37"/>
      <c r="C654" s="42"/>
      <c r="D654" s="40"/>
      <c r="E654" s="37"/>
      <c r="F654" s="41"/>
    </row>
    <row r="655" spans="1:6" ht="12.5" hidden="1">
      <c r="A655" s="47"/>
      <c r="B655" s="37"/>
      <c r="C655" s="42"/>
      <c r="D655" s="40"/>
      <c r="E655" s="37"/>
      <c r="F655" s="41"/>
    </row>
    <row r="656" spans="1:6" ht="12.5" hidden="1">
      <c r="A656" s="47"/>
      <c r="B656" s="37"/>
      <c r="C656" s="42"/>
      <c r="D656" s="40"/>
      <c r="E656" s="37"/>
      <c r="F656" s="41"/>
    </row>
    <row r="657" spans="1:6" ht="12.5" hidden="1">
      <c r="A657" s="47"/>
      <c r="B657" s="37"/>
      <c r="C657" s="42"/>
      <c r="D657" s="40"/>
      <c r="E657" s="37"/>
      <c r="F657" s="41"/>
    </row>
    <row r="658" spans="1:6" ht="12.5" hidden="1">
      <c r="A658" s="47"/>
      <c r="B658" s="37"/>
      <c r="C658" s="42"/>
      <c r="D658" s="40"/>
      <c r="E658" s="37"/>
      <c r="F658" s="41"/>
    </row>
    <row r="659" spans="1:6" ht="12.5" hidden="1">
      <c r="A659" s="47"/>
      <c r="B659" s="37"/>
      <c r="C659" s="42"/>
      <c r="D659" s="40"/>
      <c r="E659" s="37"/>
      <c r="F659" s="41"/>
    </row>
    <row r="660" spans="1:6" ht="12.5" hidden="1">
      <c r="A660" s="47"/>
      <c r="B660" s="37"/>
      <c r="C660" s="42"/>
      <c r="D660" s="40"/>
      <c r="E660" s="37"/>
      <c r="F660" s="41"/>
    </row>
    <row r="661" spans="1:6" ht="12.5" hidden="1">
      <c r="A661" s="47"/>
      <c r="B661" s="37"/>
      <c r="C661" s="42"/>
      <c r="D661" s="40"/>
      <c r="E661" s="37"/>
      <c r="F661" s="41"/>
    </row>
    <row r="662" spans="1:6" ht="12.5" hidden="1">
      <c r="A662" s="47"/>
      <c r="B662" s="37"/>
      <c r="C662" s="42"/>
      <c r="D662" s="40"/>
      <c r="E662" s="37"/>
      <c r="F662" s="41"/>
    </row>
    <row r="663" spans="1:6" ht="12.5" hidden="1">
      <c r="A663" s="47"/>
      <c r="B663" s="37"/>
      <c r="C663" s="42"/>
      <c r="D663" s="40"/>
      <c r="E663" s="37"/>
      <c r="F663" s="41"/>
    </row>
    <row r="664" spans="1:6" ht="12.5" hidden="1">
      <c r="A664" s="47"/>
      <c r="B664" s="37"/>
      <c r="C664" s="42"/>
      <c r="D664" s="40"/>
      <c r="E664" s="37"/>
      <c r="F664" s="41"/>
    </row>
    <row r="665" spans="1:6" ht="12.5" hidden="1">
      <c r="A665" s="47"/>
      <c r="B665" s="37"/>
      <c r="C665" s="42"/>
      <c r="D665" s="40"/>
      <c r="E665" s="37"/>
      <c r="F665" s="41"/>
    </row>
    <row r="666" spans="1:6" ht="12.5" hidden="1">
      <c r="A666" s="47"/>
      <c r="B666" s="37"/>
      <c r="C666" s="42"/>
      <c r="D666" s="40"/>
      <c r="E666" s="37"/>
      <c r="F666" s="41"/>
    </row>
    <row r="667" spans="1:6" ht="12.5" hidden="1">
      <c r="A667" s="47"/>
      <c r="B667" s="37"/>
      <c r="C667" s="42"/>
      <c r="D667" s="40"/>
      <c r="E667" s="37"/>
      <c r="F667" s="41"/>
    </row>
    <row r="668" spans="1:6" ht="12.5" hidden="1">
      <c r="A668" s="47"/>
      <c r="B668" s="37"/>
      <c r="C668" s="42"/>
      <c r="D668" s="40"/>
      <c r="E668" s="37"/>
      <c r="F668" s="41"/>
    </row>
    <row r="669" spans="1:6" ht="12.5" hidden="1">
      <c r="A669" s="47"/>
      <c r="B669" s="37"/>
      <c r="C669" s="42"/>
      <c r="D669" s="40"/>
      <c r="E669" s="37"/>
      <c r="F669" s="41"/>
    </row>
    <row r="670" spans="1:6" ht="12.5" hidden="1">
      <c r="A670" s="47"/>
      <c r="B670" s="37"/>
      <c r="C670" s="42"/>
      <c r="D670" s="40"/>
      <c r="E670" s="37"/>
      <c r="F670" s="41"/>
    </row>
    <row r="671" spans="1:6" ht="12.5" hidden="1">
      <c r="A671" s="47"/>
      <c r="B671" s="37"/>
      <c r="C671" s="42"/>
      <c r="D671" s="40"/>
      <c r="E671" s="37"/>
      <c r="F671" s="41"/>
    </row>
    <row r="672" spans="1:6" ht="12.5" hidden="1">
      <c r="A672" s="47"/>
      <c r="B672" s="37"/>
      <c r="C672" s="42"/>
      <c r="D672" s="40"/>
      <c r="E672" s="37"/>
      <c r="F672" s="41"/>
    </row>
    <row r="673" spans="1:6" ht="12.5" hidden="1">
      <c r="A673" s="47"/>
      <c r="B673" s="37"/>
      <c r="C673" s="42"/>
      <c r="D673" s="40"/>
      <c r="E673" s="37"/>
      <c r="F673" s="41"/>
    </row>
    <row r="674" spans="1:6" ht="12.5" hidden="1">
      <c r="A674" s="47"/>
      <c r="B674" s="37"/>
      <c r="C674" s="42"/>
      <c r="D674" s="40"/>
      <c r="E674" s="37"/>
      <c r="F674" s="41"/>
    </row>
    <row r="675" spans="1:6" ht="12.5" hidden="1">
      <c r="A675" s="47"/>
      <c r="B675" s="37"/>
      <c r="C675" s="42"/>
      <c r="D675" s="40"/>
      <c r="E675" s="37"/>
      <c r="F675" s="41"/>
    </row>
    <row r="676" spans="1:6" ht="12.5" hidden="1">
      <c r="A676" s="47"/>
      <c r="B676" s="37"/>
      <c r="C676" s="42"/>
      <c r="D676" s="40"/>
      <c r="E676" s="37"/>
      <c r="F676" s="41"/>
    </row>
    <row r="677" spans="1:6" ht="12.5" hidden="1">
      <c r="A677" s="47"/>
      <c r="B677" s="37"/>
      <c r="C677" s="42"/>
      <c r="D677" s="40"/>
      <c r="E677" s="37"/>
      <c r="F677" s="41"/>
    </row>
    <row r="678" spans="1:6" ht="12.5" hidden="1">
      <c r="A678" s="47"/>
      <c r="B678" s="37"/>
      <c r="C678" s="42"/>
      <c r="D678" s="40"/>
      <c r="E678" s="37"/>
      <c r="F678" s="41"/>
    </row>
    <row r="679" spans="1:6" ht="12.5" hidden="1">
      <c r="A679" s="47"/>
      <c r="B679" s="37"/>
      <c r="C679" s="42"/>
      <c r="D679" s="40"/>
      <c r="E679" s="37"/>
      <c r="F679" s="41"/>
    </row>
    <row r="680" spans="1:6" ht="12.5" hidden="1">
      <c r="A680" s="47"/>
      <c r="B680" s="37"/>
      <c r="C680" s="42"/>
      <c r="D680" s="40"/>
      <c r="E680" s="37"/>
      <c r="F680" s="41"/>
    </row>
    <row r="681" spans="1:6" ht="12.5" hidden="1">
      <c r="A681" s="47"/>
      <c r="B681" s="37"/>
      <c r="C681" s="42"/>
      <c r="D681" s="40"/>
      <c r="E681" s="37"/>
      <c r="F681" s="41"/>
    </row>
    <row r="682" spans="1:6" ht="12.5" hidden="1">
      <c r="A682" s="47"/>
      <c r="B682" s="37"/>
      <c r="C682" s="42"/>
      <c r="D682" s="40"/>
      <c r="E682" s="37"/>
      <c r="F682" s="41"/>
    </row>
    <row r="683" spans="1:6" ht="12.5" hidden="1">
      <c r="A683" s="47"/>
      <c r="B683" s="37"/>
      <c r="C683" s="42"/>
      <c r="D683" s="40"/>
      <c r="E683" s="37"/>
      <c r="F683" s="41"/>
    </row>
    <row r="684" spans="1:6" ht="12.5" hidden="1">
      <c r="A684" s="47"/>
      <c r="B684" s="37"/>
      <c r="C684" s="42"/>
      <c r="D684" s="40"/>
      <c r="E684" s="37"/>
      <c r="F684" s="41"/>
    </row>
    <row r="685" spans="1:6" ht="12.5" hidden="1">
      <c r="A685" s="47"/>
      <c r="B685" s="37"/>
      <c r="C685" s="42"/>
      <c r="D685" s="40"/>
      <c r="E685" s="37"/>
      <c r="F685" s="41"/>
    </row>
    <row r="686" spans="1:6" ht="12.5" hidden="1">
      <c r="A686" s="47"/>
      <c r="B686" s="37"/>
      <c r="C686" s="42"/>
      <c r="D686" s="40"/>
      <c r="E686" s="37"/>
      <c r="F686" s="41"/>
    </row>
    <row r="687" spans="1:6" ht="12.5" hidden="1">
      <c r="A687" s="47"/>
      <c r="B687" s="37"/>
      <c r="C687" s="42"/>
      <c r="D687" s="40"/>
      <c r="E687" s="37"/>
      <c r="F687" s="41"/>
    </row>
    <row r="688" spans="1:6" ht="12.5" hidden="1">
      <c r="A688" s="47"/>
      <c r="B688" s="37"/>
      <c r="C688" s="42"/>
      <c r="D688" s="40"/>
      <c r="E688" s="37"/>
      <c r="F688" s="41"/>
    </row>
    <row r="689" spans="1:6" ht="12.5" hidden="1">
      <c r="A689" s="47"/>
      <c r="B689" s="37"/>
      <c r="C689" s="42"/>
      <c r="D689" s="40"/>
      <c r="E689" s="37"/>
      <c r="F689" s="41"/>
    </row>
    <row r="690" spans="1:6" ht="12.5" hidden="1">
      <c r="A690" s="47"/>
      <c r="B690" s="37"/>
      <c r="C690" s="42"/>
      <c r="D690" s="40"/>
      <c r="E690" s="37"/>
      <c r="F690" s="41"/>
    </row>
    <row r="691" spans="1:6" ht="12.5" hidden="1">
      <c r="A691" s="47"/>
      <c r="B691" s="37"/>
      <c r="C691" s="42"/>
      <c r="D691" s="40"/>
      <c r="E691" s="37"/>
      <c r="F691" s="41"/>
    </row>
    <row r="692" spans="1:6" ht="12.5" hidden="1">
      <c r="A692" s="47"/>
      <c r="B692" s="37"/>
      <c r="C692" s="42"/>
      <c r="D692" s="40"/>
      <c r="E692" s="37"/>
      <c r="F692" s="41"/>
    </row>
    <row r="693" spans="1:6" ht="12.5" hidden="1">
      <c r="A693" s="47"/>
      <c r="B693" s="37"/>
      <c r="C693" s="42"/>
      <c r="D693" s="40"/>
      <c r="E693" s="37"/>
      <c r="F693" s="41"/>
    </row>
    <row r="694" spans="1:6" ht="12.5" hidden="1">
      <c r="A694" s="47"/>
      <c r="B694" s="37"/>
      <c r="C694" s="42"/>
      <c r="D694" s="40"/>
      <c r="E694" s="37"/>
      <c r="F694" s="41"/>
    </row>
    <row r="695" spans="1:6" ht="12.5" hidden="1">
      <c r="A695" s="47"/>
      <c r="B695" s="37"/>
      <c r="C695" s="42"/>
      <c r="D695" s="40"/>
      <c r="E695" s="37"/>
      <c r="F695" s="41"/>
    </row>
    <row r="696" spans="1:6" ht="12.5" hidden="1">
      <c r="A696" s="47"/>
      <c r="B696" s="37"/>
      <c r="C696" s="42"/>
      <c r="D696" s="40"/>
      <c r="E696" s="37"/>
      <c r="F696" s="41"/>
    </row>
    <row r="697" spans="1:6" ht="12.5" hidden="1">
      <c r="A697" s="47"/>
      <c r="B697" s="37"/>
      <c r="C697" s="42"/>
      <c r="D697" s="40"/>
      <c r="E697" s="37"/>
      <c r="F697" s="41"/>
    </row>
    <row r="698" spans="1:6" ht="12.5" hidden="1">
      <c r="A698" s="47"/>
      <c r="B698" s="37"/>
      <c r="C698" s="42"/>
      <c r="D698" s="40"/>
      <c r="E698" s="37"/>
      <c r="F698" s="41"/>
    </row>
    <row r="699" spans="1:6" ht="12.5" hidden="1">
      <c r="A699" s="47"/>
      <c r="B699" s="37"/>
      <c r="C699" s="42"/>
      <c r="D699" s="40"/>
      <c r="E699" s="37"/>
      <c r="F699" s="41"/>
    </row>
    <row r="700" spans="1:6" ht="12.5" hidden="1">
      <c r="A700" s="47"/>
      <c r="B700" s="37"/>
      <c r="C700" s="42"/>
      <c r="D700" s="40"/>
      <c r="E700" s="37"/>
      <c r="F700" s="41"/>
    </row>
    <row r="701" spans="1:6" ht="12.5" hidden="1">
      <c r="A701" s="47"/>
      <c r="B701" s="37"/>
      <c r="C701" s="42"/>
      <c r="D701" s="40"/>
      <c r="E701" s="37"/>
      <c r="F701" s="41"/>
    </row>
    <row r="702" spans="1:6" ht="12.5" hidden="1">
      <c r="A702" s="47"/>
      <c r="B702" s="37"/>
      <c r="C702" s="42"/>
      <c r="D702" s="40"/>
      <c r="E702" s="37"/>
      <c r="F702" s="41"/>
    </row>
    <row r="703" spans="1:6" ht="12.5" hidden="1">
      <c r="A703" s="47"/>
      <c r="B703" s="37"/>
      <c r="C703" s="42"/>
      <c r="D703" s="40"/>
      <c r="E703" s="37"/>
      <c r="F703" s="41"/>
    </row>
    <row r="704" spans="1:6" ht="12.5" hidden="1">
      <c r="A704" s="47"/>
      <c r="B704" s="37"/>
      <c r="C704" s="42"/>
      <c r="D704" s="40"/>
      <c r="E704" s="37"/>
      <c r="F704" s="41"/>
    </row>
    <row r="705" spans="1:6" ht="12.5" hidden="1">
      <c r="A705" s="47"/>
      <c r="B705" s="37"/>
      <c r="C705" s="42"/>
      <c r="D705" s="40"/>
      <c r="E705" s="37"/>
      <c r="F705" s="41"/>
    </row>
    <row r="706" spans="1:6" ht="12.5" hidden="1">
      <c r="A706" s="47"/>
      <c r="B706" s="37"/>
      <c r="C706" s="42"/>
      <c r="D706" s="40"/>
      <c r="E706" s="37"/>
      <c r="F706" s="41"/>
    </row>
    <row r="707" spans="1:6" ht="12.5" hidden="1">
      <c r="A707" s="47"/>
      <c r="B707" s="37"/>
      <c r="C707" s="42"/>
      <c r="D707" s="40"/>
      <c r="E707" s="37"/>
      <c r="F707" s="41"/>
    </row>
    <row r="708" spans="1:6" ht="12.5" hidden="1">
      <c r="A708" s="47"/>
      <c r="B708" s="37"/>
      <c r="C708" s="42"/>
      <c r="D708" s="40"/>
      <c r="E708" s="37"/>
      <c r="F708" s="41"/>
    </row>
    <row r="709" spans="1:6" ht="12.5" hidden="1">
      <c r="A709" s="47"/>
      <c r="B709" s="37"/>
      <c r="C709" s="42"/>
      <c r="D709" s="40"/>
      <c r="E709" s="37"/>
      <c r="F709" s="41"/>
    </row>
    <row r="710" spans="1:6" ht="12.5" hidden="1">
      <c r="A710" s="47"/>
      <c r="B710" s="37"/>
      <c r="C710" s="42"/>
      <c r="D710" s="40"/>
      <c r="E710" s="37"/>
      <c r="F710" s="41"/>
    </row>
    <row r="711" spans="1:6" ht="12.5" hidden="1">
      <c r="A711" s="47"/>
      <c r="B711" s="37"/>
      <c r="C711" s="42"/>
      <c r="D711" s="40"/>
      <c r="E711" s="37"/>
      <c r="F711" s="41"/>
    </row>
    <row r="712" spans="1:6" ht="12.5" hidden="1">
      <c r="A712" s="47"/>
      <c r="B712" s="37"/>
      <c r="C712" s="42"/>
      <c r="D712" s="40"/>
      <c r="E712" s="37"/>
      <c r="F712" s="41"/>
    </row>
    <row r="713" spans="1:6" ht="12.5" hidden="1">
      <c r="A713" s="47"/>
      <c r="B713" s="37"/>
      <c r="C713" s="42"/>
      <c r="D713" s="40"/>
      <c r="E713" s="37"/>
      <c r="F713" s="41"/>
    </row>
    <row r="714" spans="1:6" ht="12.5" hidden="1">
      <c r="A714" s="47"/>
      <c r="B714" s="37"/>
      <c r="C714" s="42"/>
      <c r="D714" s="40"/>
      <c r="E714" s="37"/>
      <c r="F714" s="41"/>
    </row>
    <row r="715" spans="1:6" ht="12.5" hidden="1">
      <c r="A715" s="47"/>
      <c r="B715" s="37"/>
      <c r="C715" s="42"/>
      <c r="D715" s="40"/>
      <c r="E715" s="37"/>
      <c r="F715" s="41"/>
    </row>
    <row r="716" spans="1:6" ht="12.5" hidden="1">
      <c r="A716" s="47"/>
      <c r="B716" s="37"/>
      <c r="C716" s="42"/>
      <c r="D716" s="40"/>
      <c r="E716" s="37"/>
      <c r="F716" s="41"/>
    </row>
    <row r="717" spans="1:6" ht="12.5" hidden="1">
      <c r="A717" s="47"/>
      <c r="B717" s="37"/>
      <c r="C717" s="42"/>
      <c r="D717" s="40"/>
      <c r="E717" s="37"/>
      <c r="F717" s="41"/>
    </row>
    <row r="718" spans="1:6" ht="12.5" hidden="1">
      <c r="A718" s="47"/>
      <c r="B718" s="37"/>
      <c r="C718" s="42"/>
      <c r="D718" s="40"/>
      <c r="E718" s="37"/>
      <c r="F718" s="41"/>
    </row>
    <row r="719" spans="1:6" ht="12.5" hidden="1">
      <c r="A719" s="47"/>
      <c r="B719" s="37"/>
      <c r="C719" s="42"/>
      <c r="D719" s="40"/>
      <c r="E719" s="37"/>
      <c r="F719" s="41"/>
    </row>
    <row r="720" spans="1:6" ht="12.5" hidden="1">
      <c r="A720" s="47"/>
      <c r="B720" s="37"/>
      <c r="C720" s="42"/>
      <c r="D720" s="40"/>
      <c r="E720" s="37"/>
      <c r="F720" s="41"/>
    </row>
    <row r="721" spans="1:6" ht="12.5" hidden="1">
      <c r="A721" s="47"/>
      <c r="B721" s="37"/>
      <c r="C721" s="42"/>
      <c r="D721" s="40"/>
      <c r="E721" s="37"/>
      <c r="F721" s="41"/>
    </row>
    <row r="722" spans="1:6" ht="12.5" hidden="1">
      <c r="A722" s="47"/>
      <c r="B722" s="37"/>
      <c r="C722" s="42"/>
      <c r="D722" s="40"/>
      <c r="E722" s="37"/>
      <c r="F722" s="41"/>
    </row>
    <row r="723" spans="1:6" ht="12.5" hidden="1">
      <c r="A723" s="47"/>
      <c r="B723" s="37"/>
      <c r="C723" s="42"/>
      <c r="D723" s="40"/>
      <c r="E723" s="37"/>
      <c r="F723" s="41"/>
    </row>
    <row r="724" spans="1:6" ht="12.5" hidden="1">
      <c r="A724" s="47"/>
      <c r="B724" s="37"/>
      <c r="C724" s="42"/>
      <c r="D724" s="40"/>
      <c r="E724" s="37"/>
      <c r="F724" s="41"/>
    </row>
    <row r="725" spans="1:6" ht="12.5" hidden="1">
      <c r="A725" s="47"/>
      <c r="B725" s="37"/>
      <c r="C725" s="42"/>
      <c r="D725" s="40"/>
      <c r="E725" s="37"/>
      <c r="F725" s="41"/>
    </row>
    <row r="726" spans="1:6" ht="12.5" hidden="1">
      <c r="A726" s="47"/>
      <c r="B726" s="37"/>
      <c r="C726" s="42"/>
      <c r="D726" s="40"/>
      <c r="E726" s="37"/>
      <c r="F726" s="41"/>
    </row>
    <row r="727" spans="1:6" ht="12.5" hidden="1">
      <c r="A727" s="47"/>
      <c r="B727" s="37"/>
      <c r="C727" s="42"/>
      <c r="D727" s="40"/>
      <c r="E727" s="37"/>
      <c r="F727" s="41"/>
    </row>
    <row r="728" spans="1:6" ht="12.5" hidden="1">
      <c r="A728" s="47"/>
      <c r="B728" s="37"/>
      <c r="C728" s="42"/>
      <c r="D728" s="40"/>
      <c r="E728" s="37"/>
      <c r="F728" s="41"/>
    </row>
    <row r="729" spans="1:6" ht="12.5" hidden="1">
      <c r="A729" s="47"/>
      <c r="B729" s="37"/>
      <c r="C729" s="42"/>
      <c r="D729" s="40"/>
      <c r="E729" s="37"/>
      <c r="F729" s="41"/>
    </row>
    <row r="730" spans="1:6" ht="12.5" hidden="1">
      <c r="A730" s="47"/>
      <c r="B730" s="37"/>
      <c r="C730" s="42"/>
      <c r="D730" s="40"/>
      <c r="E730" s="37"/>
      <c r="F730" s="41"/>
    </row>
    <row r="731" spans="1:6" ht="12.5" hidden="1">
      <c r="A731" s="47"/>
      <c r="B731" s="37"/>
      <c r="C731" s="42"/>
      <c r="D731" s="40"/>
      <c r="E731" s="37"/>
      <c r="F731" s="41"/>
    </row>
    <row r="732" spans="1:6" ht="12.5" hidden="1">
      <c r="A732" s="47"/>
      <c r="B732" s="37"/>
      <c r="C732" s="42"/>
      <c r="D732" s="40"/>
      <c r="E732" s="37"/>
      <c r="F732" s="41"/>
    </row>
    <row r="733" spans="1:6" ht="12.5" hidden="1">
      <c r="A733" s="47"/>
      <c r="B733" s="37"/>
      <c r="C733" s="42"/>
      <c r="D733" s="40"/>
      <c r="E733" s="37"/>
      <c r="F733" s="41"/>
    </row>
    <row r="734" spans="1:6" ht="12.5" hidden="1">
      <c r="A734" s="47"/>
      <c r="B734" s="37"/>
      <c r="C734" s="42"/>
      <c r="D734" s="40"/>
      <c r="E734" s="37"/>
      <c r="F734" s="41"/>
    </row>
    <row r="735" spans="1:6" ht="12.5" hidden="1">
      <c r="A735" s="47"/>
      <c r="B735" s="37"/>
      <c r="C735" s="42"/>
      <c r="D735" s="40"/>
      <c r="E735" s="37"/>
      <c r="F735" s="41"/>
    </row>
    <row r="736" spans="1:6" ht="12.5" hidden="1">
      <c r="A736" s="47"/>
      <c r="B736" s="37"/>
      <c r="C736" s="42"/>
      <c r="D736" s="40"/>
      <c r="E736" s="37"/>
      <c r="F736" s="41"/>
    </row>
    <row r="737" spans="1:6" ht="12.5" hidden="1">
      <c r="A737" s="47"/>
      <c r="B737" s="37"/>
      <c r="C737" s="42"/>
      <c r="D737" s="40"/>
      <c r="E737" s="37"/>
      <c r="F737" s="41"/>
    </row>
    <row r="738" spans="1:6" ht="12.5" hidden="1">
      <c r="A738" s="47"/>
      <c r="B738" s="37"/>
      <c r="C738" s="42"/>
      <c r="D738" s="40"/>
      <c r="E738" s="37"/>
      <c r="F738" s="41"/>
    </row>
    <row r="739" spans="1:6" ht="12.5" hidden="1">
      <c r="A739" s="47"/>
      <c r="B739" s="37"/>
      <c r="C739" s="42"/>
      <c r="D739" s="40"/>
      <c r="E739" s="37"/>
      <c r="F739" s="41"/>
    </row>
    <row r="740" spans="1:6" ht="12.5" hidden="1">
      <c r="A740" s="47"/>
      <c r="B740" s="37"/>
      <c r="C740" s="42"/>
      <c r="D740" s="40"/>
      <c r="E740" s="37"/>
      <c r="F740" s="41"/>
    </row>
    <row r="741" spans="1:6" ht="12.5" hidden="1">
      <c r="A741" s="47"/>
      <c r="B741" s="37"/>
      <c r="C741" s="42"/>
      <c r="D741" s="40"/>
      <c r="E741" s="37"/>
      <c r="F741" s="41"/>
    </row>
    <row r="742" spans="1:6" ht="12.5" hidden="1">
      <c r="A742" s="47"/>
      <c r="B742" s="37"/>
      <c r="C742" s="42"/>
      <c r="D742" s="40"/>
      <c r="E742" s="37"/>
      <c r="F742" s="41"/>
    </row>
    <row r="743" spans="1:6" ht="12.5" hidden="1">
      <c r="A743" s="47"/>
      <c r="B743" s="37"/>
      <c r="C743" s="42"/>
      <c r="D743" s="40"/>
      <c r="E743" s="37"/>
      <c r="F743" s="41"/>
    </row>
    <row r="744" spans="1:6" ht="12.5" hidden="1">
      <c r="A744" s="47"/>
      <c r="B744" s="37"/>
      <c r="C744" s="42"/>
      <c r="D744" s="40"/>
      <c r="E744" s="37"/>
      <c r="F744" s="41"/>
    </row>
    <row r="745" spans="1:6" ht="12.5" hidden="1">
      <c r="A745" s="47"/>
      <c r="B745" s="37"/>
      <c r="C745" s="42"/>
      <c r="D745" s="40"/>
      <c r="E745" s="37"/>
      <c r="F745" s="41"/>
    </row>
    <row r="746" spans="1:6" ht="12.5" hidden="1">
      <c r="A746" s="47"/>
      <c r="B746" s="37"/>
      <c r="C746" s="42"/>
      <c r="D746" s="40"/>
      <c r="E746" s="37"/>
      <c r="F746" s="41"/>
    </row>
    <row r="747" spans="1:6" ht="12.5" hidden="1">
      <c r="A747" s="47"/>
      <c r="B747" s="37"/>
      <c r="C747" s="42"/>
      <c r="D747" s="40"/>
      <c r="E747" s="37"/>
      <c r="F747" s="41"/>
    </row>
    <row r="748" spans="1:6" ht="12.5" hidden="1">
      <c r="A748" s="47"/>
      <c r="B748" s="37"/>
      <c r="C748" s="42"/>
      <c r="D748" s="40"/>
      <c r="E748" s="37"/>
      <c r="F748" s="41"/>
    </row>
    <row r="749" spans="1:6" ht="12.5" hidden="1">
      <c r="A749" s="47"/>
      <c r="B749" s="37"/>
      <c r="C749" s="42"/>
      <c r="D749" s="40"/>
      <c r="E749" s="37"/>
      <c r="F749" s="41"/>
    </row>
    <row r="750" spans="1:6" ht="12.5" hidden="1">
      <c r="A750" s="47"/>
      <c r="B750" s="37"/>
      <c r="C750" s="42"/>
      <c r="D750" s="40"/>
      <c r="E750" s="37"/>
      <c r="F750" s="41"/>
    </row>
    <row r="751" spans="1:6" ht="12.5" hidden="1">
      <c r="A751" s="47"/>
      <c r="B751" s="37"/>
      <c r="C751" s="42"/>
      <c r="D751" s="40"/>
      <c r="E751" s="37"/>
      <c r="F751" s="41"/>
    </row>
    <row r="752" spans="1:6" ht="12.5" hidden="1">
      <c r="A752" s="47"/>
      <c r="B752" s="37"/>
      <c r="C752" s="42"/>
      <c r="D752" s="40"/>
      <c r="E752" s="37"/>
      <c r="F752" s="41"/>
    </row>
    <row r="753" spans="1:6" ht="12.5" hidden="1">
      <c r="A753" s="47"/>
      <c r="B753" s="37"/>
      <c r="C753" s="42"/>
      <c r="D753" s="40"/>
      <c r="E753" s="37"/>
      <c r="F753" s="41"/>
    </row>
    <row r="754" spans="1:6" ht="12.5" hidden="1">
      <c r="A754" s="47"/>
      <c r="B754" s="37"/>
      <c r="C754" s="42"/>
      <c r="D754" s="40"/>
      <c r="E754" s="37"/>
      <c r="F754" s="41"/>
    </row>
    <row r="755" spans="1:6" ht="12.5" hidden="1">
      <c r="A755" s="47"/>
      <c r="B755" s="37"/>
      <c r="C755" s="42"/>
      <c r="D755" s="40"/>
      <c r="E755" s="37"/>
      <c r="F755" s="41"/>
    </row>
    <row r="756" spans="1:6" ht="12.5" hidden="1">
      <c r="A756" s="47"/>
      <c r="B756" s="37"/>
      <c r="C756" s="42"/>
      <c r="D756" s="40"/>
      <c r="E756" s="37"/>
      <c r="F756" s="41"/>
    </row>
    <row r="757" spans="1:6" ht="12.5" hidden="1">
      <c r="A757" s="47"/>
      <c r="B757" s="37"/>
      <c r="C757" s="42"/>
      <c r="D757" s="40"/>
      <c r="E757" s="37"/>
      <c r="F757" s="41"/>
    </row>
    <row r="758" spans="1:6" ht="12.5" hidden="1">
      <c r="A758" s="47"/>
      <c r="B758" s="37"/>
      <c r="C758" s="42"/>
      <c r="D758" s="40"/>
      <c r="E758" s="37"/>
      <c r="F758" s="41"/>
    </row>
    <row r="759" spans="1:6" ht="12.5" hidden="1">
      <c r="A759" s="47"/>
      <c r="B759" s="37"/>
      <c r="C759" s="42"/>
      <c r="D759" s="40"/>
      <c r="E759" s="37"/>
      <c r="F759" s="41"/>
    </row>
    <row r="760" spans="1:6" ht="12.5" hidden="1">
      <c r="A760" s="47"/>
      <c r="B760" s="37"/>
      <c r="C760" s="42"/>
      <c r="D760" s="40"/>
      <c r="E760" s="37"/>
      <c r="F760" s="41"/>
    </row>
    <row r="761" spans="1:6" ht="12.5" hidden="1">
      <c r="A761" s="47"/>
      <c r="B761" s="37"/>
      <c r="C761" s="42"/>
      <c r="D761" s="40"/>
      <c r="E761" s="37"/>
      <c r="F761" s="41"/>
    </row>
    <row r="762" spans="1:6" ht="12.5" hidden="1">
      <c r="A762" s="47"/>
      <c r="B762" s="37"/>
      <c r="C762" s="42"/>
      <c r="D762" s="40"/>
      <c r="E762" s="37"/>
      <c r="F762" s="41"/>
    </row>
    <row r="763" spans="1:6" ht="12.5" hidden="1">
      <c r="A763" s="47"/>
      <c r="B763" s="37"/>
      <c r="C763" s="42"/>
      <c r="D763" s="40"/>
      <c r="E763" s="37"/>
      <c r="F763" s="41"/>
    </row>
    <row r="764" spans="1:6" ht="12.5" hidden="1">
      <c r="A764" s="47"/>
      <c r="B764" s="37"/>
      <c r="C764" s="42"/>
      <c r="D764" s="40"/>
      <c r="E764" s="37"/>
      <c r="F764" s="41"/>
    </row>
    <row r="765" spans="1:6" ht="12.5" hidden="1">
      <c r="A765" s="47"/>
      <c r="B765" s="37"/>
      <c r="C765" s="42"/>
      <c r="D765" s="40"/>
      <c r="E765" s="37"/>
      <c r="F765" s="41"/>
    </row>
    <row r="766" spans="1:6" ht="12.5" hidden="1">
      <c r="A766" s="47"/>
      <c r="B766" s="37"/>
      <c r="C766" s="42"/>
      <c r="D766" s="40"/>
      <c r="E766" s="37"/>
      <c r="F766" s="41"/>
    </row>
    <row r="767" spans="1:6" ht="12.5" hidden="1">
      <c r="A767" s="47"/>
      <c r="B767" s="37"/>
      <c r="C767" s="42"/>
      <c r="D767" s="40"/>
      <c r="E767" s="37"/>
      <c r="F767" s="41"/>
    </row>
    <row r="768" spans="1:6" ht="12.5" hidden="1">
      <c r="A768" s="47"/>
      <c r="B768" s="37"/>
      <c r="C768" s="42"/>
      <c r="D768" s="40"/>
      <c r="E768" s="37"/>
      <c r="F768" s="41"/>
    </row>
    <row r="769" spans="1:6" ht="12.5" hidden="1">
      <c r="A769" s="47"/>
      <c r="B769" s="37"/>
      <c r="C769" s="42"/>
      <c r="D769" s="40"/>
      <c r="E769" s="37"/>
      <c r="F769" s="41"/>
    </row>
    <row r="770" spans="1:6" ht="12.5" hidden="1">
      <c r="A770" s="47"/>
      <c r="B770" s="37"/>
      <c r="C770" s="42"/>
      <c r="D770" s="40"/>
      <c r="E770" s="37"/>
      <c r="F770" s="41"/>
    </row>
    <row r="771" spans="1:6" ht="12.5" hidden="1">
      <c r="A771" s="47"/>
      <c r="B771" s="37"/>
      <c r="C771" s="42"/>
      <c r="D771" s="40"/>
      <c r="E771" s="37"/>
      <c r="F771" s="41"/>
    </row>
    <row r="772" spans="1:6" ht="12.5" hidden="1">
      <c r="A772" s="47"/>
      <c r="B772" s="37"/>
      <c r="C772" s="42"/>
      <c r="D772" s="40"/>
      <c r="E772" s="37"/>
      <c r="F772" s="41"/>
    </row>
    <row r="773" spans="1:6" ht="12.5" hidden="1">
      <c r="A773" s="47"/>
      <c r="B773" s="37"/>
      <c r="C773" s="42"/>
      <c r="D773" s="40"/>
      <c r="E773" s="37"/>
      <c r="F773" s="41"/>
    </row>
    <row r="774" spans="1:6" ht="12.5" hidden="1">
      <c r="A774" s="47"/>
      <c r="B774" s="37"/>
      <c r="C774" s="42"/>
      <c r="D774" s="40"/>
      <c r="E774" s="37"/>
      <c r="F774" s="41"/>
    </row>
    <row r="775" spans="1:6" ht="12.5" hidden="1">
      <c r="A775" s="47"/>
      <c r="B775" s="37"/>
      <c r="C775" s="42"/>
      <c r="D775" s="40"/>
      <c r="E775" s="37"/>
      <c r="F775" s="41"/>
    </row>
    <row r="776" spans="1:6" ht="12.5" hidden="1">
      <c r="A776" s="47"/>
      <c r="B776" s="37"/>
      <c r="C776" s="42"/>
      <c r="D776" s="40"/>
      <c r="E776" s="37"/>
      <c r="F776" s="41"/>
    </row>
    <row r="777" spans="1:6" ht="12.5" hidden="1">
      <c r="A777" s="47"/>
      <c r="B777" s="37"/>
      <c r="C777" s="42"/>
      <c r="D777" s="40"/>
      <c r="E777" s="37"/>
      <c r="F777" s="41"/>
    </row>
    <row r="778" spans="1:6" ht="12.5" hidden="1">
      <c r="A778" s="47"/>
      <c r="B778" s="37"/>
      <c r="C778" s="42"/>
      <c r="D778" s="40"/>
      <c r="E778" s="37"/>
      <c r="F778" s="41"/>
    </row>
    <row r="779" spans="1:6" ht="12.5" hidden="1">
      <c r="A779" s="47"/>
      <c r="B779" s="37"/>
      <c r="C779" s="42"/>
      <c r="D779" s="40"/>
      <c r="E779" s="37"/>
      <c r="F779" s="41"/>
    </row>
    <row r="780" spans="1:6" ht="12.5" hidden="1">
      <c r="A780" s="47"/>
      <c r="B780" s="37"/>
      <c r="C780" s="42"/>
      <c r="D780" s="40"/>
      <c r="E780" s="37"/>
      <c r="F780" s="41"/>
    </row>
    <row r="781" spans="1:6" ht="12.5" hidden="1">
      <c r="A781" s="47"/>
      <c r="B781" s="37"/>
      <c r="C781" s="42"/>
      <c r="D781" s="40"/>
      <c r="E781" s="37"/>
      <c r="F781" s="41"/>
    </row>
    <row r="782" spans="1:6" ht="12.5" hidden="1">
      <c r="A782" s="47"/>
      <c r="B782" s="37"/>
      <c r="C782" s="42"/>
      <c r="D782" s="40"/>
      <c r="E782" s="37"/>
      <c r="F782" s="41"/>
    </row>
    <row r="783" spans="1:6" ht="12.5" hidden="1">
      <c r="A783" s="47"/>
      <c r="B783" s="37"/>
      <c r="C783" s="42"/>
      <c r="D783" s="40"/>
      <c r="E783" s="37"/>
      <c r="F783" s="41"/>
    </row>
    <row r="784" spans="1:6" ht="12.5" hidden="1">
      <c r="A784" s="47"/>
      <c r="B784" s="37"/>
      <c r="C784" s="42"/>
      <c r="D784" s="40"/>
      <c r="E784" s="37"/>
      <c r="F784" s="41"/>
    </row>
    <row r="785" spans="1:6" ht="12.5" hidden="1">
      <c r="A785" s="47"/>
      <c r="B785" s="37"/>
      <c r="C785" s="42"/>
      <c r="D785" s="40"/>
      <c r="E785" s="37"/>
      <c r="F785" s="41"/>
    </row>
    <row r="786" spans="1:6" ht="12.5" hidden="1">
      <c r="A786" s="47"/>
      <c r="B786" s="37"/>
      <c r="C786" s="42"/>
      <c r="D786" s="40"/>
      <c r="E786" s="37"/>
      <c r="F786" s="41"/>
    </row>
    <row r="787" spans="1:6" ht="12.5" hidden="1">
      <c r="A787" s="47"/>
      <c r="B787" s="37"/>
      <c r="C787" s="42"/>
      <c r="D787" s="40"/>
      <c r="E787" s="37"/>
      <c r="F787" s="41"/>
    </row>
    <row r="788" spans="1:6" ht="12.5" hidden="1">
      <c r="A788" s="47"/>
      <c r="B788" s="37"/>
      <c r="C788" s="42"/>
      <c r="D788" s="40"/>
      <c r="E788" s="37"/>
      <c r="F788" s="41"/>
    </row>
    <row r="789" spans="1:6" ht="12.5" hidden="1">
      <c r="A789" s="47"/>
      <c r="B789" s="37"/>
      <c r="C789" s="42"/>
      <c r="D789" s="40"/>
      <c r="E789" s="37"/>
      <c r="F789" s="41"/>
    </row>
    <row r="790" spans="1:6" ht="12.5" hidden="1">
      <c r="A790" s="47"/>
      <c r="B790" s="37"/>
      <c r="C790" s="42"/>
      <c r="D790" s="40"/>
      <c r="E790" s="37"/>
      <c r="F790" s="41"/>
    </row>
    <row r="791" spans="1:6" ht="12.5" hidden="1">
      <c r="A791" s="47"/>
      <c r="B791" s="37"/>
      <c r="C791" s="42"/>
      <c r="D791" s="40"/>
      <c r="E791" s="37"/>
      <c r="F791" s="41"/>
    </row>
    <row r="792" spans="1:6" ht="12.5" hidden="1">
      <c r="A792" s="47"/>
      <c r="B792" s="37"/>
      <c r="C792" s="42"/>
      <c r="D792" s="40"/>
      <c r="E792" s="37"/>
      <c r="F792" s="41"/>
    </row>
    <row r="793" spans="1:6" ht="12.5" hidden="1">
      <c r="A793" s="47"/>
      <c r="B793" s="37"/>
      <c r="C793" s="42"/>
      <c r="D793" s="40"/>
      <c r="E793" s="37"/>
      <c r="F793" s="41"/>
    </row>
    <row r="794" spans="1:6" ht="12.5" hidden="1">
      <c r="A794" s="47"/>
      <c r="B794" s="37"/>
      <c r="C794" s="42"/>
      <c r="D794" s="40"/>
      <c r="E794" s="37"/>
      <c r="F794" s="41"/>
    </row>
    <row r="795" spans="1:6" ht="12.5" hidden="1">
      <c r="A795" s="47"/>
      <c r="B795" s="37"/>
      <c r="C795" s="42"/>
      <c r="D795" s="40"/>
      <c r="E795" s="37"/>
      <c r="F795" s="41"/>
    </row>
    <row r="796" spans="1:6" ht="12.5" hidden="1">
      <c r="A796" s="47"/>
      <c r="B796" s="37"/>
      <c r="C796" s="42"/>
      <c r="D796" s="40"/>
      <c r="E796" s="37"/>
      <c r="F796" s="41"/>
    </row>
    <row r="797" spans="1:6" ht="12.5" hidden="1">
      <c r="A797" s="47"/>
      <c r="B797" s="37"/>
      <c r="C797" s="42"/>
      <c r="D797" s="40"/>
      <c r="E797" s="37"/>
      <c r="F797" s="41"/>
    </row>
    <row r="798" spans="1:6" ht="12.5" hidden="1">
      <c r="A798" s="47"/>
      <c r="B798" s="37"/>
      <c r="C798" s="42"/>
      <c r="D798" s="40"/>
      <c r="E798" s="37"/>
      <c r="F798" s="41"/>
    </row>
    <row r="799" spans="1:6" ht="12.5" hidden="1">
      <c r="A799" s="47"/>
      <c r="B799" s="37"/>
      <c r="C799" s="42"/>
      <c r="D799" s="40"/>
      <c r="E799" s="37"/>
      <c r="F799" s="41"/>
    </row>
    <row r="800" spans="1:6" ht="12.5" hidden="1">
      <c r="A800" s="47"/>
      <c r="B800" s="37"/>
      <c r="C800" s="42"/>
      <c r="D800" s="40"/>
      <c r="E800" s="37"/>
      <c r="F800" s="41"/>
    </row>
    <row r="801" spans="1:6" ht="12.5" hidden="1">
      <c r="A801" s="47"/>
      <c r="B801" s="37"/>
      <c r="C801" s="42"/>
      <c r="D801" s="40"/>
      <c r="E801" s="37"/>
      <c r="F801" s="41"/>
    </row>
    <row r="802" spans="1:6" ht="12.5" hidden="1">
      <c r="A802" s="47"/>
      <c r="B802" s="37"/>
      <c r="C802" s="42"/>
      <c r="D802" s="40"/>
      <c r="E802" s="37"/>
      <c r="F802" s="41"/>
    </row>
    <row r="803" spans="1:6" ht="12.5" hidden="1">
      <c r="A803" s="47"/>
      <c r="B803" s="37"/>
      <c r="C803" s="42"/>
      <c r="D803" s="40"/>
      <c r="E803" s="37"/>
      <c r="F803" s="41"/>
    </row>
    <row r="804" spans="1:6" ht="12.5" hidden="1">
      <c r="A804" s="47"/>
      <c r="B804" s="37"/>
      <c r="C804" s="42"/>
      <c r="D804" s="40"/>
      <c r="E804" s="37"/>
      <c r="F804" s="41"/>
    </row>
    <row r="805" spans="1:6" ht="12.5" hidden="1">
      <c r="A805" s="47"/>
      <c r="B805" s="37"/>
      <c r="C805" s="42"/>
      <c r="D805" s="40"/>
      <c r="E805" s="37"/>
      <c r="F805" s="41"/>
    </row>
    <row r="806" spans="1:6" ht="12.5" hidden="1">
      <c r="A806" s="47"/>
      <c r="B806" s="37"/>
      <c r="C806" s="42"/>
      <c r="D806" s="40"/>
      <c r="E806" s="37"/>
      <c r="F806" s="41"/>
    </row>
    <row r="807" spans="1:6" ht="12.5" hidden="1">
      <c r="A807" s="47"/>
      <c r="B807" s="37"/>
      <c r="C807" s="42"/>
      <c r="D807" s="40"/>
      <c r="E807" s="37"/>
      <c r="F807" s="41"/>
    </row>
    <row r="808" spans="1:6" ht="12.5" hidden="1">
      <c r="A808" s="47"/>
      <c r="B808" s="37"/>
      <c r="C808" s="42"/>
      <c r="D808" s="40"/>
      <c r="E808" s="37"/>
      <c r="F808" s="41"/>
    </row>
    <row r="809" spans="1:6" ht="12.5" hidden="1">
      <c r="A809" s="47"/>
      <c r="B809" s="37"/>
      <c r="C809" s="42"/>
      <c r="D809" s="40"/>
      <c r="E809" s="37"/>
      <c r="F809" s="41"/>
    </row>
    <row r="810" spans="1:6" ht="12.5" hidden="1">
      <c r="A810" s="47"/>
      <c r="B810" s="37"/>
      <c r="C810" s="42"/>
      <c r="D810" s="40"/>
      <c r="E810" s="37"/>
      <c r="F810" s="41"/>
    </row>
    <row r="811" spans="1:6" ht="12.5" hidden="1">
      <c r="A811" s="47"/>
      <c r="B811" s="37"/>
      <c r="C811" s="42"/>
      <c r="D811" s="40"/>
      <c r="E811" s="37"/>
      <c r="F811" s="41"/>
    </row>
    <row r="812" spans="1:6" ht="12.5" hidden="1">
      <c r="A812" s="47"/>
      <c r="B812" s="37"/>
      <c r="C812" s="42"/>
      <c r="D812" s="40"/>
      <c r="E812" s="37"/>
      <c r="F812" s="41"/>
    </row>
    <row r="813" spans="1:6" ht="12.5" hidden="1">
      <c r="A813" s="47"/>
      <c r="B813" s="37"/>
      <c r="C813" s="42"/>
      <c r="D813" s="40"/>
      <c r="E813" s="37"/>
      <c r="F813" s="41"/>
    </row>
    <row r="814" spans="1:6" ht="12.5" hidden="1">
      <c r="A814" s="47"/>
      <c r="B814" s="37"/>
      <c r="C814" s="42"/>
      <c r="D814" s="40"/>
      <c r="E814" s="37"/>
      <c r="F814" s="41"/>
    </row>
    <row r="815" spans="1:6" ht="12.5" hidden="1">
      <c r="A815" s="47"/>
      <c r="B815" s="37"/>
      <c r="C815" s="42"/>
      <c r="D815" s="40"/>
      <c r="E815" s="37"/>
      <c r="F815" s="41"/>
    </row>
    <row r="816" spans="1:6" ht="12.5" hidden="1">
      <c r="A816" s="47"/>
      <c r="B816" s="37"/>
      <c r="C816" s="42"/>
      <c r="D816" s="40"/>
      <c r="E816" s="37"/>
      <c r="F816" s="41"/>
    </row>
    <row r="817" spans="1:6" ht="12.5" hidden="1">
      <c r="A817" s="47"/>
      <c r="B817" s="37"/>
      <c r="C817" s="42"/>
      <c r="D817" s="40"/>
      <c r="E817" s="37"/>
      <c r="F817" s="41"/>
    </row>
    <row r="818" spans="1:6" ht="12.5" hidden="1">
      <c r="A818" s="47"/>
      <c r="B818" s="37"/>
      <c r="C818" s="42"/>
      <c r="D818" s="40"/>
      <c r="E818" s="37"/>
      <c r="F818" s="41"/>
    </row>
    <row r="819" spans="1:6" ht="12.5" hidden="1">
      <c r="A819" s="47"/>
      <c r="B819" s="37"/>
      <c r="C819" s="42"/>
      <c r="D819" s="40"/>
      <c r="E819" s="37"/>
      <c r="F819" s="41"/>
    </row>
    <row r="820" spans="1:6" ht="12.5" hidden="1">
      <c r="A820" s="47"/>
      <c r="B820" s="37"/>
      <c r="C820" s="42"/>
      <c r="D820" s="40"/>
      <c r="E820" s="37"/>
      <c r="F820" s="41"/>
    </row>
    <row r="821" spans="1:6" ht="12.5" hidden="1">
      <c r="A821" s="47"/>
      <c r="B821" s="37"/>
      <c r="C821" s="42"/>
      <c r="D821" s="40"/>
      <c r="E821" s="37"/>
      <c r="F821" s="41"/>
    </row>
    <row r="822" spans="1:6" ht="12.5" hidden="1">
      <c r="A822" s="47"/>
      <c r="B822" s="37"/>
      <c r="C822" s="42"/>
      <c r="D822" s="40"/>
      <c r="E822" s="37"/>
      <c r="F822" s="41"/>
    </row>
    <row r="823" spans="1:6" ht="12.5" hidden="1">
      <c r="A823" s="47"/>
      <c r="B823" s="37"/>
      <c r="C823" s="42"/>
      <c r="D823" s="40"/>
      <c r="E823" s="37"/>
      <c r="F823" s="41"/>
    </row>
    <row r="824" spans="1:6" ht="12.5" hidden="1">
      <c r="A824" s="47"/>
      <c r="B824" s="37"/>
      <c r="C824" s="42"/>
      <c r="D824" s="40"/>
      <c r="E824" s="37"/>
      <c r="F824" s="41"/>
    </row>
    <row r="825" spans="1:6" ht="12.5" hidden="1">
      <c r="A825" s="47"/>
      <c r="B825" s="37"/>
      <c r="C825" s="42"/>
      <c r="D825" s="40"/>
      <c r="E825" s="37"/>
      <c r="F825" s="41"/>
    </row>
    <row r="826" spans="1:6" ht="12.5" hidden="1">
      <c r="A826" s="47"/>
      <c r="B826" s="37"/>
      <c r="C826" s="42"/>
      <c r="D826" s="40"/>
      <c r="E826" s="37"/>
      <c r="F826" s="41"/>
    </row>
    <row r="827" spans="1:6" ht="12.5" hidden="1">
      <c r="A827" s="47"/>
      <c r="B827" s="37"/>
      <c r="C827" s="42"/>
      <c r="D827" s="40"/>
      <c r="E827" s="37"/>
      <c r="F827" s="41"/>
    </row>
    <row r="828" spans="1:6" ht="12.5" hidden="1">
      <c r="A828" s="47"/>
      <c r="B828" s="37"/>
      <c r="C828" s="42"/>
      <c r="D828" s="40"/>
      <c r="E828" s="37"/>
      <c r="F828" s="41"/>
    </row>
    <row r="829" spans="1:6" ht="12.5" hidden="1">
      <c r="A829" s="47"/>
      <c r="B829" s="37"/>
      <c r="C829" s="42"/>
      <c r="D829" s="40"/>
      <c r="E829" s="37"/>
      <c r="F829" s="41"/>
    </row>
    <row r="830" spans="1:6" ht="12.5" hidden="1">
      <c r="A830" s="47"/>
      <c r="B830" s="37"/>
      <c r="C830" s="42"/>
      <c r="D830" s="40"/>
      <c r="E830" s="37"/>
      <c r="F830" s="41"/>
    </row>
    <row r="831" spans="1:6" ht="12.5" hidden="1">
      <c r="A831" s="47"/>
      <c r="B831" s="37"/>
      <c r="C831" s="42"/>
      <c r="D831" s="40"/>
      <c r="E831" s="37"/>
      <c r="F831" s="41"/>
    </row>
    <row r="832" spans="1:6" ht="12.5" hidden="1">
      <c r="A832" s="47"/>
      <c r="B832" s="37"/>
      <c r="C832" s="42"/>
      <c r="D832" s="40"/>
      <c r="E832" s="37"/>
      <c r="F832" s="41"/>
    </row>
    <row r="833" spans="1:6" ht="12.5" hidden="1">
      <c r="A833" s="47"/>
      <c r="B833" s="37"/>
      <c r="C833" s="42"/>
      <c r="D833" s="40"/>
      <c r="E833" s="37"/>
      <c r="F833" s="41"/>
    </row>
    <row r="834" spans="1:6" ht="12.5" hidden="1">
      <c r="A834" s="47"/>
      <c r="B834" s="37"/>
      <c r="C834" s="42"/>
      <c r="D834" s="40"/>
      <c r="E834" s="37"/>
      <c r="F834" s="41"/>
    </row>
    <row r="835" spans="1:6" ht="12.5" hidden="1">
      <c r="A835" s="47"/>
      <c r="B835" s="37"/>
      <c r="C835" s="42"/>
      <c r="D835" s="40"/>
      <c r="E835" s="37"/>
      <c r="F835" s="41"/>
    </row>
    <row r="836" spans="1:6" ht="12.5" hidden="1">
      <c r="A836" s="47"/>
      <c r="B836" s="37"/>
      <c r="C836" s="42"/>
      <c r="D836" s="40"/>
      <c r="E836" s="37"/>
      <c r="F836" s="41"/>
    </row>
    <row r="837" spans="1:6" ht="12.5" hidden="1">
      <c r="A837" s="47"/>
      <c r="B837" s="37"/>
      <c r="C837" s="42"/>
      <c r="D837" s="40"/>
      <c r="E837" s="37"/>
      <c r="F837" s="41"/>
    </row>
    <row r="838" spans="1:6" ht="12.5" hidden="1">
      <c r="A838" s="47"/>
      <c r="B838" s="37"/>
      <c r="C838" s="42"/>
      <c r="D838" s="40"/>
      <c r="E838" s="37"/>
      <c r="F838" s="41"/>
    </row>
    <row r="839" spans="1:6" ht="12.5" hidden="1">
      <c r="A839" s="47"/>
      <c r="B839" s="37"/>
      <c r="C839" s="42"/>
      <c r="D839" s="40"/>
      <c r="E839" s="37"/>
      <c r="F839" s="41"/>
    </row>
    <row r="840" spans="1:6" ht="12.5" hidden="1">
      <c r="A840" s="47"/>
      <c r="B840" s="37"/>
      <c r="C840" s="42"/>
      <c r="D840" s="40"/>
      <c r="E840" s="37"/>
      <c r="F840" s="41"/>
    </row>
    <row r="841" spans="1:6" ht="12.5" hidden="1">
      <c r="A841" s="47"/>
      <c r="B841" s="37"/>
      <c r="C841" s="42"/>
      <c r="D841" s="40"/>
      <c r="E841" s="37"/>
      <c r="F841" s="41"/>
    </row>
    <row r="842" spans="1:6" ht="12.5" hidden="1">
      <c r="A842" s="47"/>
      <c r="B842" s="37"/>
      <c r="C842" s="42"/>
      <c r="D842" s="40"/>
      <c r="E842" s="37"/>
      <c r="F842" s="41"/>
    </row>
    <row r="843" spans="1:6" ht="12.5" hidden="1">
      <c r="A843" s="47"/>
      <c r="B843" s="37"/>
      <c r="C843" s="42"/>
      <c r="D843" s="40"/>
      <c r="E843" s="37"/>
      <c r="F843" s="41"/>
    </row>
    <row r="844" spans="1:6" ht="12.5" hidden="1">
      <c r="A844" s="47"/>
      <c r="B844" s="37"/>
      <c r="C844" s="42"/>
      <c r="D844" s="40"/>
      <c r="E844" s="37"/>
      <c r="F844" s="41"/>
    </row>
    <row r="845" spans="1:6" ht="12.5" hidden="1">
      <c r="A845" s="47"/>
      <c r="B845" s="37"/>
      <c r="C845" s="42"/>
      <c r="D845" s="40"/>
      <c r="E845" s="37"/>
      <c r="F845" s="41"/>
    </row>
    <row r="846" spans="1:6" ht="12.5" hidden="1">
      <c r="A846" s="47"/>
      <c r="B846" s="37"/>
      <c r="C846" s="42"/>
      <c r="D846" s="40"/>
      <c r="E846" s="37"/>
      <c r="F846" s="41"/>
    </row>
    <row r="847" spans="1:6" ht="12.5" hidden="1">
      <c r="A847" s="47"/>
      <c r="B847" s="37"/>
      <c r="C847" s="42"/>
      <c r="D847" s="40"/>
      <c r="E847" s="37"/>
      <c r="F847" s="41"/>
    </row>
    <row r="848" spans="1:6" ht="12.5" hidden="1">
      <c r="A848" s="47"/>
      <c r="B848" s="37"/>
      <c r="C848" s="42"/>
      <c r="D848" s="40"/>
      <c r="E848" s="37"/>
      <c r="F848" s="41"/>
    </row>
    <row r="849" spans="1:6" ht="12.5" hidden="1">
      <c r="A849" s="47"/>
      <c r="B849" s="37"/>
      <c r="C849" s="42"/>
      <c r="D849" s="40"/>
      <c r="E849" s="37"/>
      <c r="F849" s="41"/>
    </row>
    <row r="850" spans="1:6" ht="12.5" hidden="1">
      <c r="A850" s="47"/>
      <c r="B850" s="37"/>
      <c r="C850" s="42"/>
      <c r="D850" s="40"/>
      <c r="E850" s="37"/>
      <c r="F850" s="41"/>
    </row>
    <row r="851" spans="1:6" ht="12.5" hidden="1">
      <c r="A851" s="47"/>
      <c r="B851" s="37"/>
      <c r="C851" s="42"/>
      <c r="D851" s="40"/>
      <c r="E851" s="37"/>
      <c r="F851" s="41"/>
    </row>
    <row r="852" spans="1:6" ht="12.5" hidden="1">
      <c r="A852" s="47"/>
      <c r="B852" s="37"/>
      <c r="C852" s="42"/>
      <c r="D852" s="40"/>
      <c r="E852" s="37"/>
      <c r="F852" s="41"/>
    </row>
    <row r="853" spans="1:6" ht="12.5" hidden="1">
      <c r="A853" s="47"/>
      <c r="B853" s="37"/>
      <c r="C853" s="42"/>
      <c r="D853" s="40"/>
      <c r="E853" s="37"/>
      <c r="F853" s="41"/>
    </row>
    <row r="854" spans="1:6" ht="12.5" hidden="1">
      <c r="A854" s="47"/>
      <c r="B854" s="37"/>
      <c r="C854" s="42"/>
      <c r="D854" s="40"/>
      <c r="E854" s="37"/>
      <c r="F854" s="41"/>
    </row>
    <row r="855" spans="1:6" ht="12.5" hidden="1">
      <c r="A855" s="47"/>
      <c r="B855" s="37"/>
      <c r="C855" s="42"/>
      <c r="D855" s="40"/>
      <c r="E855" s="37"/>
      <c r="F855" s="41"/>
    </row>
    <row r="856" spans="1:6" ht="12.5" hidden="1">
      <c r="A856" s="47"/>
      <c r="B856" s="37"/>
      <c r="C856" s="42"/>
      <c r="D856" s="40"/>
      <c r="E856" s="37"/>
      <c r="F856" s="41"/>
    </row>
    <row r="857" spans="1:6" ht="12.5" hidden="1">
      <c r="A857" s="47"/>
      <c r="B857" s="37"/>
      <c r="C857" s="42"/>
      <c r="D857" s="40"/>
      <c r="E857" s="37"/>
      <c r="F857" s="41"/>
    </row>
    <row r="858" spans="1:6" ht="12.5" hidden="1">
      <c r="A858" s="47"/>
      <c r="B858" s="37"/>
      <c r="C858" s="42"/>
      <c r="D858" s="40"/>
      <c r="E858" s="37"/>
      <c r="F858" s="41"/>
    </row>
    <row r="859" spans="1:6" ht="12.5" hidden="1">
      <c r="A859" s="47"/>
      <c r="B859" s="37"/>
      <c r="C859" s="42"/>
      <c r="D859" s="40"/>
      <c r="E859" s="37"/>
      <c r="F859" s="41"/>
    </row>
    <row r="860" spans="1:6" ht="12.5" hidden="1">
      <c r="A860" s="47"/>
      <c r="B860" s="37"/>
      <c r="C860" s="42"/>
      <c r="D860" s="40"/>
      <c r="E860" s="37"/>
      <c r="F860" s="41"/>
    </row>
    <row r="861" spans="1:6" ht="12.5" hidden="1">
      <c r="A861" s="47"/>
      <c r="B861" s="37"/>
      <c r="C861" s="42"/>
      <c r="D861" s="40"/>
      <c r="E861" s="37"/>
      <c r="F861" s="41"/>
    </row>
    <row r="862" spans="1:6" ht="12.5" hidden="1">
      <c r="A862" s="47"/>
      <c r="B862" s="37"/>
      <c r="C862" s="42"/>
      <c r="D862" s="40"/>
      <c r="E862" s="37"/>
      <c r="F862" s="41"/>
    </row>
    <row r="863" spans="1:6" ht="12.5" hidden="1">
      <c r="A863" s="47"/>
      <c r="B863" s="37"/>
      <c r="C863" s="42"/>
      <c r="D863" s="40"/>
      <c r="E863" s="37"/>
      <c r="F863" s="41"/>
    </row>
    <row r="864" spans="1:6" ht="12.5" hidden="1">
      <c r="A864" s="47"/>
      <c r="B864" s="37"/>
      <c r="C864" s="42"/>
      <c r="D864" s="40"/>
      <c r="E864" s="37"/>
      <c r="F864" s="41"/>
    </row>
    <row r="865" spans="1:6" ht="12.5" hidden="1">
      <c r="A865" s="47"/>
      <c r="B865" s="37"/>
      <c r="C865" s="42"/>
      <c r="D865" s="40"/>
      <c r="E865" s="37"/>
      <c r="F865" s="41"/>
    </row>
    <row r="866" spans="1:6" ht="12.5" hidden="1">
      <c r="A866" s="47"/>
      <c r="B866" s="37"/>
      <c r="C866" s="42"/>
      <c r="D866" s="40"/>
      <c r="E866" s="37"/>
      <c r="F866" s="41"/>
    </row>
    <row r="867" spans="1:6" ht="12.5" hidden="1">
      <c r="A867" s="47"/>
      <c r="B867" s="37"/>
      <c r="C867" s="42"/>
      <c r="D867" s="40"/>
      <c r="E867" s="37"/>
      <c r="F867" s="41"/>
    </row>
    <row r="868" spans="1:6" ht="12.5" hidden="1">
      <c r="A868" s="47"/>
      <c r="B868" s="37"/>
      <c r="C868" s="42"/>
      <c r="D868" s="40"/>
      <c r="E868" s="37"/>
      <c r="F868" s="41"/>
    </row>
    <row r="869" spans="1:6" ht="12.5" hidden="1">
      <c r="A869" s="47"/>
      <c r="B869" s="37"/>
      <c r="C869" s="42"/>
      <c r="D869" s="40"/>
      <c r="E869" s="37"/>
      <c r="F869" s="41"/>
    </row>
    <row r="870" spans="1:6" ht="12.5" hidden="1">
      <c r="A870" s="47"/>
      <c r="B870" s="37"/>
      <c r="C870" s="42"/>
      <c r="D870" s="40"/>
      <c r="E870" s="37"/>
      <c r="F870" s="41"/>
    </row>
    <row r="871" spans="1:6" ht="12.5" hidden="1">
      <c r="A871" s="47"/>
      <c r="B871" s="37"/>
      <c r="C871" s="42"/>
      <c r="D871" s="40"/>
      <c r="E871" s="37"/>
      <c r="F871" s="41"/>
    </row>
    <row r="872" spans="1:6" ht="12.5" hidden="1">
      <c r="A872" s="47"/>
      <c r="B872" s="37"/>
      <c r="C872" s="42"/>
      <c r="D872" s="40"/>
      <c r="E872" s="37"/>
      <c r="F872" s="41"/>
    </row>
    <row r="873" spans="1:6" ht="12.5" hidden="1">
      <c r="A873" s="47"/>
      <c r="B873" s="37"/>
      <c r="C873" s="42"/>
      <c r="D873" s="40"/>
      <c r="E873" s="37"/>
      <c r="F873" s="41"/>
    </row>
    <row r="874" spans="1:6" ht="12.5" hidden="1">
      <c r="A874" s="47"/>
      <c r="B874" s="37"/>
      <c r="C874" s="42"/>
      <c r="D874" s="40"/>
      <c r="E874" s="37"/>
      <c r="F874" s="41"/>
    </row>
    <row r="875" spans="1:6" ht="12.5" hidden="1">
      <c r="A875" s="47"/>
      <c r="B875" s="37"/>
      <c r="C875" s="42"/>
      <c r="D875" s="40"/>
      <c r="E875" s="37"/>
      <c r="F875" s="41"/>
    </row>
    <row r="876" spans="1:6" ht="12.5" hidden="1">
      <c r="A876" s="47"/>
      <c r="B876" s="37"/>
      <c r="C876" s="42"/>
      <c r="D876" s="40"/>
      <c r="E876" s="37"/>
      <c r="F876" s="41"/>
    </row>
    <row r="877" spans="1:6" ht="12.5" hidden="1">
      <c r="A877" s="47"/>
      <c r="B877" s="37"/>
      <c r="C877" s="42"/>
      <c r="D877" s="40"/>
      <c r="E877" s="37"/>
      <c r="F877" s="41"/>
    </row>
    <row r="878" spans="1:6" ht="12.5" hidden="1">
      <c r="A878" s="47"/>
      <c r="B878" s="37"/>
      <c r="C878" s="42"/>
      <c r="D878" s="40"/>
      <c r="E878" s="37"/>
      <c r="F878" s="41"/>
    </row>
    <row r="879" spans="1:6" ht="12.5" hidden="1">
      <c r="A879" s="47"/>
      <c r="B879" s="37"/>
      <c r="C879" s="42"/>
      <c r="D879" s="40"/>
      <c r="E879" s="37"/>
      <c r="F879" s="41"/>
    </row>
    <row r="880" spans="1:6" ht="12.5" hidden="1">
      <c r="A880" s="47"/>
      <c r="B880" s="37"/>
      <c r="C880" s="42"/>
      <c r="D880" s="40"/>
      <c r="E880" s="37"/>
      <c r="F880" s="41"/>
    </row>
    <row r="881" spans="1:6" ht="12.5" hidden="1">
      <c r="A881" s="47"/>
      <c r="B881" s="37"/>
      <c r="C881" s="42"/>
      <c r="D881" s="40"/>
      <c r="E881" s="37"/>
      <c r="F881" s="41"/>
    </row>
    <row r="882" spans="1:6" ht="12.5" hidden="1">
      <c r="A882" s="47"/>
      <c r="B882" s="37"/>
      <c r="C882" s="42"/>
      <c r="D882" s="40"/>
      <c r="E882" s="37"/>
      <c r="F882" s="41"/>
    </row>
    <row r="883" spans="1:6" ht="12.5" hidden="1">
      <c r="A883" s="47"/>
      <c r="B883" s="37"/>
      <c r="C883" s="42"/>
      <c r="D883" s="40"/>
      <c r="E883" s="37"/>
      <c r="F883" s="41"/>
    </row>
    <row r="884" spans="1:6" ht="12.5" hidden="1">
      <c r="A884" s="47"/>
      <c r="B884" s="37"/>
      <c r="C884" s="42"/>
      <c r="D884" s="40"/>
      <c r="E884" s="37"/>
      <c r="F884" s="41"/>
    </row>
    <row r="885" spans="1:6" ht="12.5" hidden="1">
      <c r="A885" s="47"/>
      <c r="B885" s="37"/>
      <c r="C885" s="42"/>
      <c r="D885" s="40"/>
      <c r="E885" s="37"/>
      <c r="F885" s="41"/>
    </row>
    <row r="886" spans="1:6" ht="12.5" hidden="1">
      <c r="A886" s="47"/>
      <c r="B886" s="37"/>
      <c r="C886" s="42"/>
      <c r="D886" s="40"/>
      <c r="E886" s="37"/>
      <c r="F886" s="41"/>
    </row>
    <row r="887" spans="1:6" ht="12.5" hidden="1">
      <c r="A887" s="47"/>
      <c r="B887" s="37"/>
      <c r="C887" s="42"/>
      <c r="D887" s="40"/>
      <c r="E887" s="37"/>
      <c r="F887" s="41"/>
    </row>
    <row r="888" spans="1:6" ht="12.5" hidden="1">
      <c r="A888" s="47"/>
      <c r="B888" s="37"/>
      <c r="C888" s="42"/>
      <c r="D888" s="40"/>
      <c r="E888" s="37"/>
      <c r="F888" s="41"/>
    </row>
    <row r="889" spans="1:6" ht="12.5" hidden="1">
      <c r="A889" s="47"/>
      <c r="B889" s="37"/>
      <c r="C889" s="42"/>
      <c r="D889" s="40"/>
      <c r="E889" s="37"/>
      <c r="F889" s="41"/>
    </row>
    <row r="890" spans="1:6" ht="12.5" hidden="1">
      <c r="A890" s="47"/>
      <c r="B890" s="37"/>
      <c r="C890" s="42"/>
      <c r="D890" s="40"/>
      <c r="E890" s="37"/>
      <c r="F890" s="41"/>
    </row>
    <row r="891" spans="1:6" ht="12.5" hidden="1">
      <c r="A891" s="47"/>
      <c r="B891" s="37"/>
      <c r="C891" s="42"/>
      <c r="D891" s="40"/>
      <c r="E891" s="37"/>
      <c r="F891" s="41"/>
    </row>
    <row r="892" spans="1:6" ht="12.5" hidden="1">
      <c r="A892" s="47"/>
      <c r="B892" s="37"/>
      <c r="C892" s="42"/>
      <c r="D892" s="40"/>
      <c r="E892" s="37"/>
      <c r="F892" s="41"/>
    </row>
    <row r="893" spans="1:6" ht="12.5" hidden="1">
      <c r="A893" s="47"/>
      <c r="B893" s="37"/>
      <c r="C893" s="42"/>
      <c r="D893" s="40"/>
      <c r="E893" s="37"/>
      <c r="F893" s="41"/>
    </row>
    <row r="894" spans="1:6" ht="12.5" hidden="1">
      <c r="A894" s="47"/>
      <c r="B894" s="37"/>
      <c r="C894" s="42"/>
      <c r="D894" s="40"/>
      <c r="E894" s="37"/>
      <c r="F894" s="41"/>
    </row>
    <row r="895" spans="1:6" ht="12.5" hidden="1">
      <c r="A895" s="47"/>
      <c r="B895" s="37"/>
      <c r="C895" s="42"/>
      <c r="D895" s="40"/>
      <c r="E895" s="37"/>
      <c r="F895" s="41"/>
    </row>
    <row r="896" spans="1:6" ht="12.5" hidden="1">
      <c r="A896" s="47"/>
      <c r="B896" s="37"/>
      <c r="C896" s="42"/>
      <c r="D896" s="40"/>
      <c r="E896" s="37"/>
      <c r="F896" s="41"/>
    </row>
    <row r="897" spans="1:6" ht="12.5" hidden="1">
      <c r="A897" s="47"/>
      <c r="B897" s="37"/>
      <c r="C897" s="42"/>
      <c r="D897" s="40"/>
      <c r="E897" s="37"/>
      <c r="F897" s="41"/>
    </row>
    <row r="898" spans="1:6" ht="12.5" hidden="1">
      <c r="A898" s="47"/>
      <c r="B898" s="37"/>
      <c r="C898" s="42"/>
      <c r="D898" s="40"/>
      <c r="E898" s="37"/>
      <c r="F898" s="41"/>
    </row>
    <row r="899" spans="1:6" ht="12.5" hidden="1">
      <c r="A899" s="47"/>
      <c r="B899" s="37"/>
      <c r="C899" s="42"/>
      <c r="D899" s="40"/>
      <c r="E899" s="37"/>
      <c r="F899" s="41"/>
    </row>
    <row r="900" spans="1:6" ht="12.5" hidden="1">
      <c r="A900" s="47"/>
      <c r="B900" s="37"/>
      <c r="C900" s="42"/>
      <c r="D900" s="40"/>
      <c r="E900" s="37"/>
      <c r="F900" s="41"/>
    </row>
    <row r="901" spans="1:6" ht="12.5" hidden="1">
      <c r="A901" s="47"/>
      <c r="B901" s="37"/>
      <c r="C901" s="42"/>
      <c r="D901" s="40"/>
      <c r="E901" s="37"/>
      <c r="F901" s="41"/>
    </row>
    <row r="902" spans="1:6" ht="12.5" hidden="1">
      <c r="A902" s="47"/>
      <c r="B902" s="37"/>
      <c r="C902" s="42"/>
      <c r="D902" s="40"/>
      <c r="E902" s="37"/>
      <c r="F902" s="41"/>
    </row>
    <row r="903" spans="1:6" ht="12.5" hidden="1">
      <c r="A903" s="47"/>
      <c r="B903" s="37"/>
      <c r="C903" s="42"/>
      <c r="D903" s="40"/>
      <c r="E903" s="37"/>
      <c r="F903" s="41"/>
    </row>
    <row r="904" spans="1:6" ht="12.5" hidden="1">
      <c r="A904" s="47"/>
      <c r="B904" s="37"/>
      <c r="C904" s="42"/>
      <c r="D904" s="40"/>
      <c r="E904" s="37"/>
      <c r="F904" s="41"/>
    </row>
    <row r="905" spans="1:6" ht="12.5" hidden="1">
      <c r="A905" s="47"/>
      <c r="B905" s="37"/>
      <c r="C905" s="42"/>
      <c r="D905" s="40"/>
      <c r="E905" s="37"/>
      <c r="F905" s="41"/>
    </row>
    <row r="906" spans="1:6" ht="12.5" hidden="1">
      <c r="A906" s="47"/>
      <c r="B906" s="37"/>
      <c r="C906" s="42"/>
      <c r="D906" s="40"/>
      <c r="E906" s="37"/>
      <c r="F906" s="41"/>
    </row>
    <row r="907" spans="1:6" ht="12.5" hidden="1">
      <c r="A907" s="47"/>
      <c r="B907" s="37"/>
      <c r="C907" s="42"/>
      <c r="D907" s="40"/>
      <c r="E907" s="37"/>
      <c r="F907" s="41"/>
    </row>
    <row r="908" spans="1:6" ht="12.5" hidden="1">
      <c r="A908" s="47"/>
      <c r="B908" s="37"/>
      <c r="C908" s="42"/>
      <c r="D908" s="40"/>
      <c r="E908" s="37"/>
      <c r="F908" s="41"/>
    </row>
    <row r="909" spans="1:6" ht="12.5" hidden="1">
      <c r="A909" s="47"/>
      <c r="B909" s="37"/>
      <c r="C909" s="42"/>
      <c r="D909" s="40"/>
      <c r="E909" s="37"/>
      <c r="F909" s="41"/>
    </row>
    <row r="910" spans="1:6" ht="12.5" hidden="1">
      <c r="A910" s="47"/>
      <c r="B910" s="37"/>
      <c r="C910" s="42"/>
      <c r="D910" s="40"/>
      <c r="E910" s="37"/>
      <c r="F910" s="41"/>
    </row>
    <row r="911" spans="1:6" ht="12.5" hidden="1">
      <c r="A911" s="47"/>
      <c r="B911" s="37"/>
      <c r="C911" s="42"/>
      <c r="D911" s="40"/>
      <c r="E911" s="37"/>
      <c r="F911" s="41"/>
    </row>
    <row r="912" spans="1:6" ht="12.5" hidden="1">
      <c r="A912" s="47"/>
      <c r="B912" s="37"/>
      <c r="C912" s="42"/>
      <c r="D912" s="40"/>
      <c r="E912" s="37"/>
      <c r="F912" s="41"/>
    </row>
    <row r="913" spans="1:6" ht="12.5" hidden="1">
      <c r="A913" s="47"/>
      <c r="B913" s="37"/>
      <c r="C913" s="42"/>
      <c r="D913" s="40"/>
      <c r="E913" s="37"/>
      <c r="F913" s="41"/>
    </row>
    <row r="914" spans="1:6" ht="12.5" hidden="1">
      <c r="A914" s="47"/>
      <c r="B914" s="37"/>
      <c r="C914" s="42"/>
      <c r="D914" s="40"/>
      <c r="E914" s="37"/>
      <c r="F914" s="41"/>
    </row>
    <row r="915" spans="1:6" ht="12.5" hidden="1">
      <c r="A915" s="47"/>
      <c r="B915" s="37"/>
      <c r="C915" s="42"/>
      <c r="D915" s="40"/>
      <c r="E915" s="37"/>
      <c r="F915" s="41"/>
    </row>
    <row r="916" spans="1:6" ht="12.5" hidden="1">
      <c r="A916" s="47"/>
      <c r="B916" s="37"/>
      <c r="C916" s="42"/>
      <c r="D916" s="40"/>
      <c r="E916" s="37"/>
      <c r="F916" s="41"/>
    </row>
    <row r="917" spans="1:6" ht="12.5" hidden="1">
      <c r="A917" s="47"/>
      <c r="B917" s="37"/>
      <c r="C917" s="42"/>
      <c r="D917" s="40"/>
      <c r="E917" s="37"/>
      <c r="F917" s="41"/>
    </row>
    <row r="918" spans="1:6" ht="12.5" hidden="1">
      <c r="A918" s="47"/>
      <c r="B918" s="37"/>
      <c r="C918" s="42"/>
      <c r="D918" s="40"/>
      <c r="E918" s="37"/>
      <c r="F918" s="41"/>
    </row>
    <row r="919" spans="1:6" ht="12.5" hidden="1">
      <c r="A919" s="47"/>
      <c r="B919" s="37"/>
      <c r="C919" s="42"/>
      <c r="D919" s="40"/>
      <c r="E919" s="37"/>
      <c r="F919" s="41"/>
    </row>
    <row r="920" spans="1:6" ht="12.5" hidden="1">
      <c r="A920" s="47"/>
      <c r="B920" s="37"/>
      <c r="C920" s="42"/>
      <c r="D920" s="40"/>
      <c r="E920" s="37"/>
      <c r="F920" s="41"/>
    </row>
    <row r="921" spans="1:6" ht="12.5" hidden="1">
      <c r="A921" s="47"/>
      <c r="B921" s="37"/>
      <c r="C921" s="42"/>
      <c r="D921" s="40"/>
      <c r="E921" s="37"/>
      <c r="F921" s="41"/>
    </row>
    <row r="922" spans="1:6" ht="12.5" hidden="1">
      <c r="A922" s="47"/>
      <c r="B922" s="37"/>
      <c r="C922" s="42"/>
      <c r="D922" s="40"/>
      <c r="E922" s="37"/>
      <c r="F922" s="41"/>
    </row>
    <row r="923" spans="1:6" ht="12.5" hidden="1">
      <c r="A923" s="47"/>
      <c r="B923" s="37"/>
      <c r="C923" s="42"/>
      <c r="D923" s="40"/>
      <c r="E923" s="37"/>
      <c r="F923" s="41"/>
    </row>
    <row r="924" spans="1:6" ht="12.5" hidden="1">
      <c r="A924" s="47"/>
      <c r="B924" s="37"/>
      <c r="C924" s="42"/>
      <c r="D924" s="40"/>
      <c r="E924" s="37"/>
      <c r="F924" s="41"/>
    </row>
    <row r="925" spans="1:6" ht="12.5" hidden="1">
      <c r="A925" s="47"/>
      <c r="B925" s="37"/>
      <c r="C925" s="42"/>
      <c r="D925" s="40"/>
      <c r="E925" s="37"/>
      <c r="F925" s="41"/>
    </row>
    <row r="926" spans="1:6" ht="12.5" hidden="1">
      <c r="A926" s="47"/>
      <c r="B926" s="37"/>
      <c r="C926" s="42"/>
      <c r="D926" s="40"/>
      <c r="E926" s="37"/>
      <c r="F926" s="41"/>
    </row>
    <row r="927" spans="1:6" ht="12.5" hidden="1">
      <c r="A927" s="47"/>
      <c r="B927" s="37"/>
      <c r="C927" s="42"/>
      <c r="D927" s="40"/>
      <c r="E927" s="37"/>
      <c r="F927" s="41"/>
    </row>
    <row r="928" spans="1:6" ht="12.5" hidden="1">
      <c r="A928" s="47"/>
      <c r="B928" s="37"/>
      <c r="C928" s="42"/>
      <c r="D928" s="40"/>
      <c r="E928" s="37"/>
      <c r="F928" s="41"/>
    </row>
    <row r="929" spans="1:6" ht="12.5" hidden="1">
      <c r="A929" s="47"/>
      <c r="B929" s="37"/>
      <c r="C929" s="42"/>
      <c r="D929" s="40"/>
      <c r="E929" s="37"/>
      <c r="F929" s="41"/>
    </row>
    <row r="930" spans="1:6" ht="12.5" hidden="1">
      <c r="A930" s="47"/>
      <c r="B930" s="37"/>
      <c r="C930" s="42"/>
      <c r="D930" s="40"/>
      <c r="E930" s="37"/>
      <c r="F930" s="41"/>
    </row>
    <row r="931" spans="1:6" ht="12.5" hidden="1">
      <c r="A931" s="47"/>
      <c r="B931" s="37"/>
      <c r="C931" s="42"/>
      <c r="D931" s="40"/>
      <c r="E931" s="37"/>
      <c r="F931" s="41"/>
    </row>
    <row r="932" spans="1:6" ht="12.5" hidden="1">
      <c r="A932" s="47"/>
      <c r="B932" s="37"/>
      <c r="C932" s="42"/>
      <c r="D932" s="40"/>
      <c r="E932" s="37"/>
      <c r="F932" s="41"/>
    </row>
    <row r="933" spans="1:6" ht="12.5" hidden="1">
      <c r="A933" s="47"/>
      <c r="B933" s="37"/>
      <c r="C933" s="42"/>
      <c r="D933" s="40"/>
      <c r="E933" s="37"/>
      <c r="F933" s="41"/>
    </row>
    <row r="934" spans="1:6" ht="12.5" hidden="1">
      <c r="A934" s="47"/>
      <c r="B934" s="37"/>
      <c r="C934" s="42"/>
      <c r="D934" s="40"/>
      <c r="E934" s="37"/>
      <c r="F934" s="41"/>
    </row>
    <row r="935" spans="1:6" ht="12.5" hidden="1">
      <c r="A935" s="47"/>
      <c r="B935" s="37"/>
      <c r="C935" s="42"/>
      <c r="D935" s="40"/>
      <c r="E935" s="37"/>
      <c r="F935" s="41"/>
    </row>
    <row r="936" spans="1:6" ht="12.5" hidden="1">
      <c r="A936" s="47"/>
      <c r="B936" s="37"/>
      <c r="C936" s="42"/>
      <c r="D936" s="40"/>
      <c r="E936" s="37"/>
      <c r="F936" s="41"/>
    </row>
    <row r="937" spans="1:6" ht="12.5" hidden="1">
      <c r="A937" s="47"/>
      <c r="B937" s="37"/>
      <c r="C937" s="42"/>
      <c r="D937" s="40"/>
      <c r="E937" s="37"/>
      <c r="F937" s="41"/>
    </row>
    <row r="938" spans="1:6" ht="12.5" hidden="1">
      <c r="A938" s="47"/>
      <c r="B938" s="37"/>
      <c r="C938" s="42"/>
      <c r="D938" s="40"/>
      <c r="E938" s="37"/>
      <c r="F938" s="41"/>
    </row>
    <row r="939" spans="1:6" ht="12.5" hidden="1">
      <c r="A939" s="47"/>
      <c r="B939" s="37"/>
      <c r="C939" s="42"/>
      <c r="D939" s="40"/>
      <c r="E939" s="37"/>
      <c r="F939" s="41"/>
    </row>
    <row r="940" spans="1:6" ht="12.5" hidden="1">
      <c r="A940" s="47"/>
      <c r="B940" s="37"/>
      <c r="C940" s="42"/>
      <c r="D940" s="40"/>
      <c r="E940" s="37"/>
      <c r="F940" s="41"/>
    </row>
    <row r="941" spans="1:6" ht="12.5" hidden="1">
      <c r="A941" s="47"/>
      <c r="B941" s="37"/>
      <c r="C941" s="42"/>
      <c r="D941" s="40"/>
      <c r="E941" s="37"/>
      <c r="F941" s="41"/>
    </row>
    <row r="942" spans="1:6" ht="12.5" hidden="1">
      <c r="A942" s="47"/>
      <c r="B942" s="37"/>
      <c r="C942" s="42"/>
      <c r="D942" s="40"/>
      <c r="E942" s="37"/>
      <c r="F942" s="41"/>
    </row>
    <row r="943" spans="1:6" ht="12.5" hidden="1">
      <c r="A943" s="47"/>
      <c r="B943" s="37"/>
      <c r="C943" s="42"/>
      <c r="D943" s="40"/>
      <c r="E943" s="37"/>
      <c r="F943" s="41"/>
    </row>
    <row r="944" spans="1:6" ht="12.5" hidden="1">
      <c r="A944" s="47"/>
      <c r="B944" s="37"/>
      <c r="C944" s="42"/>
      <c r="D944" s="40"/>
      <c r="E944" s="37"/>
      <c r="F944" s="41"/>
    </row>
    <row r="945" spans="1:6" ht="12.5" hidden="1">
      <c r="A945" s="47"/>
      <c r="B945" s="37"/>
      <c r="C945" s="42"/>
      <c r="D945" s="40"/>
      <c r="E945" s="37"/>
      <c r="F945" s="41"/>
    </row>
    <row r="946" spans="1:6" ht="12.5" hidden="1">
      <c r="A946" s="47"/>
      <c r="B946" s="37"/>
      <c r="C946" s="42"/>
      <c r="D946" s="40"/>
      <c r="E946" s="37"/>
      <c r="F946" s="41"/>
    </row>
    <row r="947" spans="1:6" ht="12.5" hidden="1">
      <c r="A947" s="47"/>
      <c r="B947" s="37"/>
      <c r="C947" s="42"/>
      <c r="D947" s="40"/>
      <c r="E947" s="37"/>
      <c r="F947" s="41"/>
    </row>
    <row r="948" spans="1:6" ht="12.5" hidden="1">
      <c r="A948" s="47"/>
      <c r="B948" s="37"/>
      <c r="C948" s="42"/>
      <c r="D948" s="40"/>
      <c r="E948" s="37"/>
      <c r="F948" s="41"/>
    </row>
    <row r="949" spans="1:6" ht="12.5" hidden="1">
      <c r="A949" s="47"/>
      <c r="B949" s="37"/>
      <c r="C949" s="42"/>
      <c r="D949" s="40"/>
      <c r="E949" s="37"/>
      <c r="F949" s="41"/>
    </row>
    <row r="950" spans="1:6" ht="12.5" hidden="1">
      <c r="A950" s="47"/>
      <c r="B950" s="37"/>
      <c r="C950" s="42"/>
      <c r="D950" s="40"/>
      <c r="E950" s="37"/>
      <c r="F950" s="41"/>
    </row>
    <row r="951" spans="1:6" ht="12.5" hidden="1">
      <c r="A951" s="47"/>
      <c r="B951" s="37"/>
      <c r="C951" s="42"/>
      <c r="D951" s="40"/>
      <c r="E951" s="37"/>
      <c r="F951" s="41"/>
    </row>
    <row r="952" spans="1:6" ht="12.5" hidden="1">
      <c r="A952" s="47"/>
      <c r="B952" s="37"/>
      <c r="C952" s="42"/>
      <c r="D952" s="40"/>
      <c r="E952" s="37"/>
      <c r="F952" s="41"/>
    </row>
    <row r="953" spans="1:6" ht="12.5" hidden="1">
      <c r="A953" s="47"/>
      <c r="B953" s="37"/>
      <c r="C953" s="42"/>
      <c r="D953" s="40"/>
      <c r="E953" s="37"/>
      <c r="F953" s="41"/>
    </row>
    <row r="954" spans="1:6" ht="12.5" hidden="1">
      <c r="A954" s="47"/>
      <c r="B954" s="37"/>
      <c r="C954" s="42"/>
      <c r="D954" s="40"/>
      <c r="E954" s="37"/>
      <c r="F954" s="41"/>
    </row>
    <row r="955" spans="1:6" ht="12.5" hidden="1">
      <c r="A955" s="47"/>
      <c r="B955" s="37"/>
      <c r="C955" s="42"/>
      <c r="D955" s="40"/>
      <c r="E955" s="37"/>
      <c r="F955" s="41"/>
    </row>
    <row r="956" spans="1:6" ht="12.5" hidden="1">
      <c r="A956" s="47"/>
      <c r="B956" s="37"/>
      <c r="C956" s="42"/>
      <c r="D956" s="40"/>
      <c r="E956" s="37"/>
      <c r="F956" s="41"/>
    </row>
    <row r="957" spans="1:6" ht="12.5" hidden="1">
      <c r="A957" s="47"/>
      <c r="B957" s="37"/>
      <c r="C957" s="42"/>
      <c r="D957" s="40"/>
      <c r="E957" s="37"/>
      <c r="F957" s="41"/>
    </row>
    <row r="958" spans="1:6" ht="12.5" hidden="1">
      <c r="A958" s="47"/>
      <c r="B958" s="37"/>
      <c r="C958" s="42"/>
      <c r="D958" s="40"/>
      <c r="E958" s="37"/>
      <c r="F958" s="41"/>
    </row>
    <row r="959" spans="1:6" ht="12.5" hidden="1">
      <c r="A959" s="47"/>
      <c r="B959" s="37"/>
      <c r="C959" s="42"/>
      <c r="D959" s="40"/>
      <c r="E959" s="37"/>
      <c r="F959" s="41"/>
    </row>
    <row r="960" spans="1:6" ht="12.5" hidden="1">
      <c r="A960" s="47"/>
      <c r="B960" s="37"/>
      <c r="C960" s="42"/>
      <c r="D960" s="40"/>
      <c r="E960" s="37"/>
      <c r="F960" s="41"/>
    </row>
    <row r="961" spans="1:6" ht="12.5" hidden="1">
      <c r="A961" s="47"/>
      <c r="B961" s="37"/>
      <c r="C961" s="42"/>
      <c r="D961" s="40"/>
      <c r="E961" s="37"/>
      <c r="F961" s="41"/>
    </row>
    <row r="962" spans="1:6" ht="12.5" hidden="1">
      <c r="A962" s="47"/>
      <c r="B962" s="37"/>
      <c r="C962" s="42"/>
      <c r="D962" s="40"/>
      <c r="E962" s="37"/>
      <c r="F962" s="41"/>
    </row>
    <row r="963" spans="1:6" ht="12.5" hidden="1">
      <c r="A963" s="47"/>
      <c r="B963" s="37"/>
      <c r="C963" s="42"/>
      <c r="D963" s="40"/>
      <c r="E963" s="37"/>
      <c r="F963" s="41"/>
    </row>
    <row r="964" spans="1:6" ht="12.5" hidden="1">
      <c r="A964" s="47"/>
      <c r="B964" s="37"/>
      <c r="C964" s="42"/>
      <c r="D964" s="40"/>
      <c r="E964" s="37"/>
      <c r="F964" s="41"/>
    </row>
    <row r="965" spans="1:6" ht="12.5" hidden="1">
      <c r="A965" s="47"/>
      <c r="B965" s="37"/>
      <c r="C965" s="42"/>
      <c r="D965" s="40"/>
      <c r="E965" s="37"/>
      <c r="F965" s="41"/>
    </row>
    <row r="966" spans="1:6" ht="12.5" hidden="1">
      <c r="A966" s="47"/>
      <c r="B966" s="37"/>
      <c r="C966" s="42"/>
      <c r="D966" s="40"/>
      <c r="E966" s="37"/>
      <c r="F966" s="41"/>
    </row>
    <row r="967" spans="1:6" ht="12.5" hidden="1">
      <c r="A967" s="47"/>
      <c r="B967" s="37"/>
      <c r="C967" s="42"/>
      <c r="D967" s="40"/>
      <c r="E967" s="37"/>
      <c r="F967" s="41"/>
    </row>
    <row r="968" spans="1:6" ht="12.5" hidden="1">
      <c r="A968" s="47"/>
      <c r="B968" s="37"/>
      <c r="C968" s="42"/>
      <c r="D968" s="40"/>
      <c r="E968" s="37"/>
      <c r="F968" s="41"/>
    </row>
    <row r="969" spans="1:6" ht="12.5" hidden="1">
      <c r="A969" s="47"/>
      <c r="B969" s="37"/>
      <c r="C969" s="42"/>
      <c r="D969" s="40"/>
      <c r="E969" s="37"/>
      <c r="F969" s="41"/>
    </row>
    <row r="970" spans="1:6" ht="12.5" hidden="1">
      <c r="A970" s="47"/>
      <c r="B970" s="37"/>
      <c r="C970" s="42"/>
      <c r="D970" s="40"/>
      <c r="E970" s="37"/>
      <c r="F970" s="41"/>
    </row>
    <row r="971" spans="1:6" ht="12.5" hidden="1">
      <c r="A971" s="47"/>
      <c r="B971" s="37"/>
      <c r="C971" s="42"/>
      <c r="D971" s="40"/>
      <c r="E971" s="37"/>
      <c r="F971" s="41"/>
    </row>
    <row r="972" spans="1:6" ht="12.5" hidden="1">
      <c r="A972" s="47"/>
      <c r="B972" s="37"/>
      <c r="C972" s="42"/>
      <c r="D972" s="40"/>
      <c r="E972" s="37"/>
      <c r="F972" s="41"/>
    </row>
    <row r="973" spans="1:6" ht="12.5" hidden="1">
      <c r="A973" s="47"/>
      <c r="B973" s="37"/>
      <c r="C973" s="42"/>
      <c r="D973" s="40"/>
      <c r="E973" s="37"/>
      <c r="F973" s="41"/>
    </row>
    <row r="974" spans="1:6" ht="12.5" hidden="1">
      <c r="A974" s="47"/>
      <c r="B974" s="37"/>
      <c r="C974" s="42"/>
      <c r="D974" s="40"/>
      <c r="E974" s="37"/>
      <c r="F974" s="41"/>
    </row>
    <row r="975" spans="1:6" ht="12.5" hidden="1">
      <c r="A975" s="47"/>
      <c r="B975" s="37"/>
      <c r="C975" s="42"/>
      <c r="D975" s="40"/>
      <c r="E975" s="37"/>
      <c r="F975" s="41"/>
    </row>
    <row r="976" spans="1:6" ht="12.5" hidden="1">
      <c r="A976" s="47"/>
      <c r="B976" s="37"/>
      <c r="C976" s="42"/>
      <c r="D976" s="40"/>
      <c r="E976" s="37"/>
      <c r="F976" s="41"/>
    </row>
    <row r="977" spans="1:6" ht="12.5" hidden="1">
      <c r="A977" s="47"/>
      <c r="B977" s="37"/>
      <c r="C977" s="42"/>
      <c r="D977" s="40"/>
      <c r="E977" s="37"/>
      <c r="F977" s="41"/>
    </row>
    <row r="978" spans="1:6" ht="12.5" hidden="1">
      <c r="A978" s="47"/>
      <c r="B978" s="37"/>
      <c r="C978" s="42"/>
      <c r="D978" s="40"/>
      <c r="E978" s="37"/>
      <c r="F978" s="41"/>
    </row>
    <row r="979" spans="1:6" ht="12.5" hidden="1">
      <c r="A979" s="47"/>
      <c r="B979" s="37"/>
      <c r="C979" s="42"/>
      <c r="D979" s="40"/>
      <c r="E979" s="37"/>
      <c r="F979" s="41"/>
    </row>
    <row r="980" spans="1:6" ht="12.5" hidden="1">
      <c r="A980" s="47"/>
      <c r="B980" s="37"/>
      <c r="C980" s="42"/>
      <c r="D980" s="40"/>
      <c r="E980" s="37"/>
      <c r="F980" s="41"/>
    </row>
    <row r="981" spans="1:6" ht="12.5" hidden="1">
      <c r="A981" s="47"/>
      <c r="B981" s="37"/>
      <c r="C981" s="42"/>
      <c r="D981" s="40"/>
      <c r="E981" s="37"/>
      <c r="F981" s="41"/>
    </row>
    <row r="982" spans="1:6" ht="12.5" hidden="1">
      <c r="A982" s="47"/>
      <c r="B982" s="37"/>
      <c r="C982" s="42"/>
      <c r="D982" s="40"/>
      <c r="E982" s="37"/>
      <c r="F982" s="41"/>
    </row>
    <row r="983" spans="1:6" ht="12.5" hidden="1">
      <c r="A983" s="47"/>
      <c r="B983" s="37"/>
      <c r="C983" s="42"/>
      <c r="D983" s="40"/>
      <c r="E983" s="37"/>
      <c r="F983" s="41"/>
    </row>
    <row r="984" spans="1:6" ht="12.5" hidden="1">
      <c r="A984" s="47"/>
      <c r="B984" s="37"/>
      <c r="C984" s="42"/>
      <c r="D984" s="40"/>
      <c r="E984" s="37"/>
      <c r="F984" s="41"/>
    </row>
    <row r="985" spans="1:6" ht="12.5" hidden="1">
      <c r="A985" s="47"/>
      <c r="B985" s="37"/>
      <c r="C985" s="42"/>
      <c r="D985" s="40"/>
      <c r="E985" s="37"/>
      <c r="F985" s="41"/>
    </row>
    <row r="986" spans="1:6" ht="12.5" hidden="1">
      <c r="A986" s="47"/>
      <c r="B986" s="37"/>
      <c r="C986" s="42"/>
      <c r="D986" s="40"/>
      <c r="E986" s="37"/>
      <c r="F986" s="41"/>
    </row>
    <row r="987" spans="1:6" ht="12.5" hidden="1">
      <c r="A987" s="47"/>
      <c r="B987" s="37"/>
      <c r="C987" s="42"/>
      <c r="D987" s="40"/>
      <c r="E987" s="37"/>
      <c r="F987" s="41"/>
    </row>
    <row r="988" spans="1:6" ht="12.5" hidden="1">
      <c r="A988" s="47"/>
      <c r="B988" s="37"/>
      <c r="C988" s="42"/>
      <c r="D988" s="40"/>
      <c r="E988" s="37"/>
      <c r="F988" s="41"/>
    </row>
    <row r="989" spans="1:6" ht="12.5" hidden="1">
      <c r="A989" s="47"/>
      <c r="B989" s="37"/>
      <c r="C989" s="42"/>
      <c r="D989" s="40"/>
      <c r="E989" s="37"/>
      <c r="F989" s="41"/>
    </row>
    <row r="990" spans="1:6" ht="12.5" hidden="1">
      <c r="A990" s="47"/>
      <c r="B990" s="37"/>
      <c r="C990" s="42"/>
      <c r="D990" s="40"/>
      <c r="E990" s="37"/>
      <c r="F990" s="41"/>
    </row>
    <row r="991" spans="1:6" ht="12.5" hidden="1">
      <c r="A991" s="47"/>
      <c r="B991" s="37"/>
      <c r="C991" s="42"/>
      <c r="D991" s="40"/>
      <c r="E991" s="37"/>
      <c r="F991" s="41"/>
    </row>
    <row r="992" spans="1:6" ht="12.5" hidden="1">
      <c r="A992" s="47"/>
      <c r="B992" s="37"/>
      <c r="C992" s="42"/>
      <c r="D992" s="40"/>
      <c r="E992" s="37"/>
      <c r="F992" s="41"/>
    </row>
    <row r="993" spans="1:6" ht="12.5" hidden="1">
      <c r="A993" s="47"/>
      <c r="B993" s="37"/>
      <c r="C993" s="42"/>
      <c r="D993" s="40"/>
      <c r="E993" s="37"/>
      <c r="F993" s="41"/>
    </row>
    <row r="994" spans="1:6" ht="12.5" hidden="1">
      <c r="A994" s="47"/>
      <c r="B994" s="37"/>
      <c r="C994" s="42"/>
      <c r="D994" s="40"/>
      <c r="E994" s="37"/>
      <c r="F994" s="41"/>
    </row>
    <row r="995" spans="1:6" ht="12.5" hidden="1">
      <c r="A995" s="47"/>
      <c r="B995" s="37"/>
      <c r="C995" s="42"/>
      <c r="D995" s="40"/>
      <c r="E995" s="37"/>
      <c r="F995" s="41"/>
    </row>
    <row r="996" spans="1:6" ht="12.5" hidden="1">
      <c r="A996" s="47"/>
      <c r="B996" s="37"/>
      <c r="C996" s="42"/>
      <c r="D996" s="40"/>
      <c r="E996" s="37"/>
      <c r="F996" s="41"/>
    </row>
    <row r="997" spans="1:6" ht="12.5" hidden="1">
      <c r="A997" s="47"/>
      <c r="B997" s="37"/>
      <c r="C997" s="42"/>
      <c r="D997" s="40"/>
      <c r="E997" s="37"/>
      <c r="F997" s="41"/>
    </row>
    <row r="998" spans="1:6" ht="12.5" hidden="1">
      <c r="A998" s="47"/>
      <c r="B998" s="37"/>
      <c r="C998" s="42"/>
      <c r="D998" s="40"/>
      <c r="E998" s="37"/>
      <c r="F998" s="41"/>
    </row>
    <row r="999" spans="1:6" ht="12.5" hidden="1">
      <c r="A999" s="47"/>
      <c r="B999" s="37"/>
      <c r="C999" s="42"/>
      <c r="D999" s="40"/>
      <c r="E999" s="37"/>
      <c r="F999" s="41"/>
    </row>
    <row r="1000" spans="1:6" ht="12.5" hidden="1">
      <c r="A1000" s="47"/>
      <c r="B1000" s="37"/>
      <c r="C1000" s="42"/>
      <c r="D1000" s="40"/>
      <c r="E1000" s="37"/>
      <c r="F1000" s="41"/>
    </row>
    <row r="1001" spans="1:6" ht="12.5" hidden="1">
      <c r="A1001" s="47"/>
      <c r="B1001" s="37"/>
      <c r="C1001" s="42"/>
      <c r="D1001" s="40"/>
      <c r="E1001" s="37"/>
      <c r="F1001" s="41"/>
    </row>
    <row r="1002" spans="1:6" ht="12.5" hidden="1">
      <c r="A1002" s="47"/>
      <c r="B1002" s="37"/>
      <c r="C1002" s="42"/>
      <c r="D1002" s="40"/>
      <c r="E1002" s="37"/>
      <c r="F1002" s="41"/>
    </row>
  </sheetData>
  <mergeCells count="4">
    <mergeCell ref="A1:B1"/>
    <mergeCell ref="C1:D1"/>
    <mergeCell ref="A245:E247"/>
    <mergeCell ref="A248:E250"/>
  </mergeCells>
  <conditionalFormatting sqref="B2:B244">
    <cfRule type="containsText" dxfId="5" priority="1" operator="containsText" text="High">
      <formula>NOT(ISERROR(SEARCH(("High"),(B2))))</formula>
    </cfRule>
    <cfRule type="beginsWith" dxfId="4" priority="2" operator="beginsWith" text="Medium">
      <formula>LEFT((B2),LEN("Medium"))=("Medium")</formula>
    </cfRule>
    <cfRule type="containsText" dxfId="3" priority="3" operator="containsText" text="Low">
      <formula>NOT(ISERROR(SEARCH(("Low"),(B2))))</formula>
    </cfRule>
  </conditionalFormatting>
  <dataValidations count="1">
    <dataValidation type="list" allowBlank="1" showErrorMessage="1" sqref="C1" xr:uid="{00000000-0002-0000-0300-000000000000}">
      <formula1>$F$1:$F$31</formula1>
    </dataValidation>
  </dataValidations>
  <hyperlinks>
    <hyperlink ref="C3" r:id="rId1" display="http://ada.cx/" xr:uid="{00000000-0004-0000-0300-000000000000}"/>
    <hyperlink ref="A4" r:id="rId2" display="http://adcreative.ai/" xr:uid="{00000000-0004-0000-0300-000001000000}"/>
    <hyperlink ref="C4" r:id="rId3" display="http://adcreative.ai/" xr:uid="{00000000-0004-0000-0300-000002000000}"/>
    <hyperlink ref="C5" r:id="rId4" display="http://adext.ai/" xr:uid="{00000000-0004-0000-0300-000003000000}"/>
    <hyperlink ref="C6" r:id="rId5" display="http://podcast.adobe.com/enhance" xr:uid="{00000000-0004-0000-0300-000004000000}"/>
    <hyperlink ref="C7" r:id="rId6" display="http://agentgpt.reworkd.ai/" xr:uid="{00000000-0004-0000-0300-000005000000}"/>
    <hyperlink ref="C8" r:id="rId7" display="https://tools.automator.ai/" xr:uid="{00000000-0004-0000-0300-000006000000}"/>
    <hyperlink ref="C9" r:id="rId8" display="http://portret.ai/" xr:uid="{00000000-0004-0000-0300-000007000000}"/>
    <hyperlink ref="C10" r:id="rId9" display="http://aiscreenwriter.com/" xr:uid="{00000000-0004-0000-0300-000008000000}"/>
    <hyperlink ref="C11" r:id="rId10" display="http://ailabtools.com/" xr:uid="{00000000-0004-0000-0300-000009000000}"/>
    <hyperlink ref="C12" r:id="rId11" display="http://aitax.com/" xr:uid="{00000000-0004-0000-0300-00000A000000}"/>
    <hyperlink ref="C13" r:id="rId12" display="http://aiva.ai/" xr:uid="{00000000-0004-0000-0300-00000B000000}"/>
    <hyperlink ref="C14" r:id="rId13" display="http://alethea.ai/" xr:uid="{00000000-0004-0000-0300-00000C000000}"/>
    <hyperlink ref="C15" r:id="rId14" display="http://altered.ai/" xr:uid="{00000000-0004-0000-0300-00000D000000}"/>
    <hyperlink ref="C16" r:id="rId15" display="http://amadeuscode.com/app/en" xr:uid="{00000000-0004-0000-0300-00000E000000}"/>
    <hyperlink ref="C17" r:id="rId16" display="http://anyword.com/" xr:uid="{00000000-0004-0000-0300-00000F000000}"/>
    <hyperlink ref="A18" r:id="rId17" display="http://apollo.io/" xr:uid="{00000000-0004-0000-0300-000010000000}"/>
    <hyperlink ref="C18" r:id="rId18" display="http://apollo.io/" xr:uid="{00000000-0004-0000-0300-000011000000}"/>
    <hyperlink ref="C19" r:id="rId19" display="http://platform.archesai.com/" xr:uid="{00000000-0004-0000-0300-000012000000}"/>
    <hyperlink ref="C20" r:id="rId20" display="http://assemblyai.com/" xr:uid="{00000000-0004-0000-0300-000013000000}"/>
    <hyperlink ref="C21" r:id="rId21" display="http://audiostack.ai/" xr:uid="{00000000-0004-0000-0300-000014000000}"/>
    <hyperlink ref="C22" r:id="rId22" display="http://auphonic.com/" xr:uid="{00000000-0004-0000-0300-000015000000}"/>
    <hyperlink ref="A23" r:id="rId23" display="http://autoenhance.ai/" xr:uid="{00000000-0004-0000-0300-000016000000}"/>
    <hyperlink ref="C23" r:id="rId24" display="http://autoenhance.ai/" xr:uid="{00000000-0004-0000-0300-000017000000}"/>
    <hyperlink ref="C24" r:id="rId25" display="http://autopod.fm/" xr:uid="{00000000-0004-0000-0300-000018000000}"/>
    <hyperlink ref="C25" r:id="rId26" display="http://avanz.ai/" xr:uid="{00000000-0004-0000-0300-000019000000}"/>
    <hyperlink ref="A26" r:id="rId27" display="http://axiom.ai/" xr:uid="{00000000-0004-0000-0300-00001A000000}"/>
    <hyperlink ref="C26" r:id="rId28" display="http://axiom.ai/" xr:uid="{00000000-0004-0000-0300-00001B000000}"/>
    <hyperlink ref="C27" r:id="rId29" display="https://gemini.google.com/" xr:uid="{00000000-0004-0000-0300-00001C000000}"/>
    <hyperlink ref="C28" r:id="rId30" display="http://beautiful.ai/" xr:uid="{00000000-0004-0000-0300-00001D000000}"/>
    <hyperlink ref="C29" r:id="rId31" display="http://useblackbox.io/" xr:uid="{00000000-0004-0000-0300-00001E000000}"/>
    <hyperlink ref="C30" r:id="rId32" display="http://brancher.ai/" xr:uid="{00000000-0004-0000-0300-00001F000000}"/>
    <hyperlink ref="C31" r:id="rId33" display="http://canva.com/magic-write" xr:uid="{00000000-0004-0000-0300-000020000000}"/>
    <hyperlink ref="C32" r:id="rId34" display="http://cascadeur.com/" xr:uid="{00000000-0004-0000-0300-000021000000}"/>
    <hyperlink ref="C33" r:id="rId35" display="http://certainly.io/" xr:uid="{00000000-0004-0000-0300-000022000000}"/>
    <hyperlink ref="C34" r:id="rId36" display="http://beta.character.ai/" xr:uid="{00000000-0004-0000-0300-000023000000}"/>
    <hyperlink ref="C35" r:id="rId37" display="http://chat.openai.com/" xr:uid="{00000000-0004-0000-0300-000024000000}"/>
    <hyperlink ref="C36" r:id="rId38" display="http://chatgpt4google.com/" xr:uid="{00000000-0004-0000-0300-000025000000}"/>
    <hyperlink ref="C37" r:id="rId39" display="http://chatgptwriter.ai/" xr:uid="{00000000-0004-0000-0300-000026000000}"/>
    <hyperlink ref="C38" r:id="rId40" display="https://demo.thecheckerai.com/" xr:uid="{00000000-0004-0000-0300-000027000000}"/>
    <hyperlink ref="C39" r:id="rId41" display="http://cleanvoice.ai/" xr:uid="{00000000-0004-0000-0300-000028000000}"/>
    <hyperlink ref="A40" r:id="rId42" display="http://codenull.ai/" xr:uid="{00000000-0004-0000-0300-000029000000}"/>
    <hyperlink ref="C40" r:id="rId43" display="https://codenull.ai/" xr:uid="{00000000-0004-0000-0300-00002A000000}"/>
    <hyperlink ref="A41" r:id="rId44" display="http://compose.ai/" xr:uid="{00000000-0004-0000-0300-00002B000000}"/>
    <hyperlink ref="C41" r:id="rId45" display="http://compose.ai/" xr:uid="{00000000-0004-0000-0300-00002C000000}"/>
    <hyperlink ref="C42" r:id="rId46" display="http://usecontext.io/" xr:uid="{00000000-0004-0000-0300-00002D000000}"/>
    <hyperlink ref="C43" r:id="rId47" display="http://figma.com/community/plugin/1184099018479632867/Contentinator" xr:uid="{00000000-0004-0000-0300-00002E000000}"/>
    <hyperlink ref="A44" r:id="rId48" display="http://copy.ai/" xr:uid="{00000000-0004-0000-0300-00002F000000}"/>
    <hyperlink ref="C44" r:id="rId49" display="http://copy.ai/" xr:uid="{00000000-0004-0000-0300-000030000000}"/>
    <hyperlink ref="C45" r:id="rId50" display="http://copysmith.ai/" xr:uid="{00000000-0004-0000-0300-000031000000}"/>
    <hyperlink ref="C46" r:id="rId51" location="features" display="http://coqui.ai/ - features" xr:uid="{00000000-0004-0000-0300-000032000000}"/>
    <hyperlink ref="C47" r:id="rId52" display="http://correcto.es/" xr:uid="{00000000-0004-0000-0300-000033000000}"/>
    <hyperlink ref="C48" r:id="rId53" display="http://cresta.com/" xr:uid="{00000000-0004-0000-0300-000034000000}"/>
    <hyperlink ref="C49" r:id="rId54" display="http://customgpt.ai/" xr:uid="{00000000-0004-0000-0300-000035000000}"/>
    <hyperlink ref="C50" r:id="rId55" display="https://labs.openai.com/" xr:uid="{00000000-0004-0000-0300-000036000000}"/>
    <hyperlink ref="C51" r:id="rId56" display="http://ddevi.com/" xr:uid="{00000000-0004-0000-0300-000037000000}"/>
    <hyperlink ref="C52" r:id="rId57" display="http://deciphr.ai/" xr:uid="{00000000-0004-0000-0300-000038000000}"/>
    <hyperlink ref="C53" r:id="rId58" display="https://deepai.org/" xr:uid="{00000000-0004-0000-0300-000039000000}"/>
    <hyperlink ref="C54" r:id="rId59" display="http://deepdreamgenerator.com/" xr:uid="{00000000-0004-0000-0300-00003A000000}"/>
    <hyperlink ref="C55" r:id="rId60" display="http://deepl.com/translator" xr:uid="{00000000-0004-0000-0300-00003B000000}"/>
    <hyperlink ref="C56" r:id="rId61" display="http://descript.com/overdub" xr:uid="{00000000-0004-0000-0300-00003C000000}"/>
    <hyperlink ref="C57" r:id="rId62" display="http://digitalfirst.ai/" xr:uid="{00000000-0004-0000-0300-00003D000000}"/>
    <hyperlink ref="C58" r:id="rId63" display="http://docuchat.io/" xr:uid="{00000000-0004-0000-0300-00003E000000}"/>
    <hyperlink ref="C59" r:id="rId64" display="http://donotpay.com/" xr:uid="{00000000-0004-0000-0300-00003F000000}"/>
    <hyperlink ref="C60" r:id="rId65" display="http://dreamhouseai.com/" xr:uid="{00000000-0004-0000-0300-000040000000}"/>
    <hyperlink ref="C61" r:id="rId66" display="http://easy-peasy.ai/" xr:uid="{00000000-0004-0000-0300-000041000000}"/>
    <hyperlink ref="C62" r:id="rId67" display="https://eightfold.ai/" xr:uid="{00000000-0004-0000-0300-000042000000}"/>
    <hyperlink ref="C63" r:id="rId68" display="http://eilla.ai/" xr:uid="{00000000-0004-0000-0300-000043000000}"/>
    <hyperlink ref="C64" r:id="rId69" display="https://elicit.com/" xr:uid="{00000000-0004-0000-0300-000044000000}"/>
    <hyperlink ref="A65" r:id="rId70" display="http://fastoutreach.ai/" xr:uid="{00000000-0004-0000-0300-000045000000}"/>
    <hyperlink ref="C65" r:id="rId71" display="http://fastoutreach.ai/" xr:uid="{00000000-0004-0000-0300-000046000000}"/>
    <hyperlink ref="C67" r:id="rId72" display="http://filmora.wondershare.net/" xr:uid="{00000000-0004-0000-0300-000047000000}"/>
    <hyperlink ref="C68" r:id="rId73" display="http://fireflies.ai/" xr:uid="{00000000-0004-0000-0300-000048000000}"/>
    <hyperlink ref="C69" r:id="rId74" display="http://flowgpt.com/" xr:uid="{00000000-0004-0000-0300-000049000000}"/>
    <hyperlink ref="C70" r:id="rId75" display="http://contentatscale.ai/ai-content-detector" xr:uid="{00000000-0004-0000-0300-00004A000000}"/>
    <hyperlink ref="C71" r:id="rId76" display="https://www.genei.io/" xr:uid="{00000000-0004-0000-0300-00004B000000}"/>
    <hyperlink ref="C72" r:id="rId77" display="http://glean.ai/" xr:uid="{00000000-0004-0000-0300-00004C000000}"/>
    <hyperlink ref="C73" r:id="rId78" display="https://www.gong.io/" xr:uid="{00000000-0004-0000-0300-00004D000000}"/>
    <hyperlink ref="C74" r:id="rId79" display="http://grammarly.com/" xr:uid="{00000000-0004-0000-0300-00004E000000}"/>
    <hyperlink ref="C75" r:id="rId80" display="http://gretel.ai/" xr:uid="{00000000-0004-0000-0300-00004F000000}"/>
    <hyperlink ref="C76" r:id="rId81" display="http://heygen.com/" xr:uid="{00000000-0004-0000-0300-000050000000}"/>
    <hyperlink ref="C77" r:id="rId82" display="http://huggingface.co/" xr:uid="{00000000-0004-0000-0300-000051000000}"/>
    <hyperlink ref="A78" r:id="rId83" display="http://humata.ai/" xr:uid="{00000000-0004-0000-0300-000052000000}"/>
    <hyperlink ref="C78" r:id="rId84" display="http://humata.ai/" xr:uid="{00000000-0004-0000-0300-000053000000}"/>
    <hyperlink ref="C79" r:id="rId85" display="http://hypotenuse.ai/" xr:uid="{00000000-0004-0000-0300-000054000000}"/>
    <hyperlink ref="C80" r:id="rId86" display="http://idomoo.com/" xr:uid="{00000000-0004-0000-0300-000055000000}"/>
    <hyperlink ref="C81" r:id="rId87" display="http://imagen-ai.com/" xr:uid="{00000000-0004-0000-0300-000056000000}"/>
    <hyperlink ref="A82" r:id="rId88" display="http://instantly.ai/" xr:uid="{00000000-0004-0000-0300-000057000000}"/>
    <hyperlink ref="C82" r:id="rId89" display="http://instantly.ai/" xr:uid="{00000000-0004-0000-0300-000058000000}"/>
    <hyperlink ref="C83" r:id="rId90" display="http://inworld.ai/" xr:uid="{00000000-0004-0000-0300-000059000000}"/>
    <hyperlink ref="C84" r:id="rId91" display="https://ironcladapp.com/" xr:uid="{00000000-0004-0000-0300-00005A000000}"/>
    <hyperlink ref="C85" r:id="rId92" display="http://kaiber.ai/" xr:uid="{00000000-0004-0000-0300-00005B000000}"/>
    <hyperlink ref="C86" r:id="rId93" display="http://krisp.ai/" xr:uid="{00000000-0004-0000-0300-00005C000000}"/>
    <hyperlink ref="C87" r:id="rId94" display="http://langotalk.org/" xr:uid="{00000000-0004-0000-0300-00005D000000}"/>
    <hyperlink ref="C88" r:id="rId95" display="http://lavender.ai/" xr:uid="{00000000-0004-0000-0300-00005E000000}"/>
    <hyperlink ref="C89" r:id="rId96" display="http://prisma-ai.com/" xr:uid="{00000000-0004-0000-0300-00005F000000}"/>
    <hyperlink ref="C90" r:id="rId97" display="http://letsenhance.io/" xr:uid="{00000000-0004-0000-0300-000060000000}"/>
    <hyperlink ref="C91" r:id="rId98" display="http://inworld.ai/" xr:uid="{00000000-0004-0000-0300-000061000000}"/>
    <hyperlink ref="C92" r:id="rId99" display="http://looka.com/" xr:uid="{00000000-0004-0000-0300-000062000000}"/>
    <hyperlink ref="C93" r:id="rId100" display="https://luna.ai/" xr:uid="{00000000-0004-0000-0300-000063000000}"/>
    <hyperlink ref="C94" r:id="rId101" display="http://madgicx.com/" xr:uid="{00000000-0004-0000-0300-000064000000}"/>
    <hyperlink ref="C95" r:id="rId102" display="http://markcopy.ai/" xr:uid="{00000000-0004-0000-0300-000065000000}"/>
    <hyperlink ref="C96" r:id="rId103" display="https://hey.marketingblocks.ai/" xr:uid="{00000000-0004-0000-0300-000066000000}"/>
    <hyperlink ref="C97" r:id="rId104" display="http://trymaverick.com/" xr:uid="{00000000-0004-0000-0300-000067000000}"/>
    <hyperlink ref="C98" r:id="rId105" display="http://meetrecord.com/" xr:uid="{00000000-0004-0000-0300-000068000000}"/>
    <hyperlink ref="C99" r:id="rId106" display="https://www.bing.com/?/ai" xr:uid="{00000000-0004-0000-0300-000069000000}"/>
    <hyperlink ref="C100" r:id="rId107" display="http://midjourney.com/" xr:uid="{00000000-0004-0000-0300-00006A000000}"/>
    <hyperlink ref="C101" r:id="rId108" display="http://mindgrasp.ai/" xr:uid="{00000000-0004-0000-0300-00006B000000}"/>
    <hyperlink ref="C102" r:id="rId109" display="http://mirageml.com/" xr:uid="{00000000-0004-0000-0300-00006C000000}"/>
    <hyperlink ref="C104" r:id="rId110" display="http://mostly.ai/" xr:uid="{00000000-0004-0000-0300-00006D000000}"/>
    <hyperlink ref="C105" r:id="rId111" display="http://usemotion.com/" xr:uid="{00000000-0004-0000-0300-00006E000000}"/>
    <hyperlink ref="C106" r:id="rId112" display="http://move.ai/" xr:uid="{00000000-0004-0000-0300-00006F000000}"/>
    <hyperlink ref="C107" r:id="rId113" display="http://mubert.com/" xr:uid="{00000000-0004-0000-0300-000070000000}"/>
    <hyperlink ref="C108" r:id="rId114" display="http://musi-co.com/listen" xr:uid="{00000000-0004-0000-0300-000071000000}"/>
    <hyperlink ref="C109" r:id="rId115" display="http://mutable.ai/" xr:uid="{00000000-0004-0000-0300-000072000000}"/>
    <hyperlink ref="C110" r:id="rId116" display="https://www.myko.ai/" xr:uid="{00000000-0004-0000-0300-000073000000}"/>
    <hyperlink ref="C111" r:id="rId117" display="http://namelix.com/" xr:uid="{00000000-0004-0000-0300-000074000000}"/>
    <hyperlink ref="C112" r:id="rId118" display="http://wonsulting.com/networkai" xr:uid="{00000000-0004-0000-0300-000075000000}"/>
    <hyperlink ref="C114" r:id="rId119" display="http://neuroflash.com/" xr:uid="{00000000-0004-0000-0300-000076000000}"/>
    <hyperlink ref="C116" r:id="rId120" display="http://notably.ai/" xr:uid="{00000000-0004-0000-0300-000077000000}"/>
    <hyperlink ref="C117" r:id="rId121" display="https://www.notion.so/" xr:uid="{00000000-0004-0000-0300-000078000000}"/>
    <hyperlink ref="C118" r:id="rId122" display="http://novelai.net/" xr:uid="{00000000-0004-0000-0300-000079000000}"/>
    <hyperlink ref="C119" r:id="rId123" display="https://www.nvidia.com/en-us/omniverse/" xr:uid="{00000000-0004-0000-0300-00007A000000}"/>
    <hyperlink ref="A120" r:id="rId124" display="http://originality.ai/" xr:uid="{00000000-0004-0000-0300-00007B000000}"/>
    <hyperlink ref="C120" r:id="rId125" display="http://originality.ai/" xr:uid="{00000000-0004-0000-0300-00007C000000}"/>
    <hyperlink ref="A121" r:id="rId126" display="http://otter.ai/" xr:uid="{00000000-0004-0000-0300-00007D000000}"/>
    <hyperlink ref="C121" r:id="rId127" display="http://otter.ai/" xr:uid="{00000000-0004-0000-0300-00007E000000}"/>
    <hyperlink ref="C122" r:id="rId128" display="http://pdfmonkey.io/" xr:uid="{00000000-0004-0000-0300-00007F000000}"/>
    <hyperlink ref="C123" r:id="rId129" display="http://perplexity.ai/" xr:uid="{00000000-0004-0000-0300-000080000000}"/>
    <hyperlink ref="C124" r:id="rId130" display="http://phind.com/" xr:uid="{00000000-0004-0000-0300-000081000000}"/>
    <hyperlink ref="C125" r:id="rId131" display="http://photoroom.com/" xr:uid="{00000000-0004-0000-0300-000082000000}"/>
    <hyperlink ref="C126" r:id="rId132" display="http://pi.ai/talk" xr:uid="{00000000-0004-0000-0300-000083000000}"/>
    <hyperlink ref="C127" r:id="rId133" display="http://pictory.ai/" xr:uid="{00000000-0004-0000-0300-000084000000}"/>
    <hyperlink ref="C128" r:id="rId134" display="http://podcastle.ai/" xr:uid="{00000000-0004-0000-0300-000085000000}"/>
    <hyperlink ref="C129" r:id="rId135" display="http://poised.com/" xr:uid="{00000000-0004-0000-0300-000086000000}"/>
    <hyperlink ref="A130" r:id="rId136" display="http://predis.ai/" xr:uid="{00000000-0004-0000-0300-000087000000}"/>
    <hyperlink ref="C130" r:id="rId137" display="http://predis.ai/" xr:uid="{00000000-0004-0000-0300-000088000000}"/>
    <hyperlink ref="C131" r:id="rId138" display="http://prisma-ai.com/" xr:uid="{00000000-0004-0000-0300-000089000000}"/>
    <hyperlink ref="A132" r:id="rId139" display="http://profilepicture.ai/" xr:uid="{00000000-0004-0000-0300-00008A000000}"/>
    <hyperlink ref="C132" r:id="rId140" display="http://profilepicture.ai/" xr:uid="{00000000-0004-0000-0300-00008B000000}"/>
    <hyperlink ref="C133" r:id="rId141" display="http://promptomania.com/" xr:uid="{00000000-0004-0000-0300-00008C000000}"/>
    <hyperlink ref="C134" r:id="rId142" display="http://try.magictools.ai/" xr:uid="{00000000-0004-0000-0300-00008D000000}"/>
    <hyperlink ref="C135" r:id="rId143" display="http://quickchat.ai/" xr:uid="{00000000-0004-0000-0300-00008E000000}"/>
    <hyperlink ref="C136" r:id="rId144" display="http://quillbot.com/" xr:uid="{00000000-0004-0000-0300-00008F000000}"/>
    <hyperlink ref="C137" r:id="rId145" display="http://rawshorts.com/" xr:uid="{00000000-0004-0000-0300-000090000000}"/>
    <hyperlink ref="C138" r:id="rId146" display="http://readyplayer.me/" xr:uid="{00000000-0004-0000-0300-000091000000}"/>
    <hyperlink ref="A139" r:id="rId147" display="http://reclaim.ai/" xr:uid="{00000000-0004-0000-0300-000092000000}"/>
    <hyperlink ref="C139" r:id="rId148" display="http://reclaim.ai/" xr:uid="{00000000-0004-0000-0300-000093000000}"/>
    <hyperlink ref="C140" r:id="rId149" display="http://remesh.ai/" xr:uid="{00000000-0004-0000-0300-000094000000}"/>
    <hyperlink ref="C141" r:id="rId150" display="http://replicate.com/" xr:uid="{00000000-0004-0000-0300-000095000000}"/>
    <hyperlink ref="C142" r:id="rId151" display="http://replika.com/" xr:uid="{00000000-0004-0000-0300-000096000000}"/>
    <hyperlink ref="C143" r:id="rId152" display="http://replit.com/site/ghostwriter" xr:uid="{00000000-0004-0000-0300-000097000000}"/>
    <hyperlink ref="A144" r:id="rId153" display="http://reply.io/" xr:uid="{00000000-0004-0000-0300-000098000000}"/>
    <hyperlink ref="C144" r:id="rId154" display="http://reply.io/" xr:uid="{00000000-0004-0000-0300-000099000000}"/>
    <hyperlink ref="A145" r:id="rId155" display="http://repurpose.io/" xr:uid="{00000000-0004-0000-0300-00009A000000}"/>
    <hyperlink ref="C145" r:id="rId156" display="http://repurpose.io/" xr:uid="{00000000-0004-0000-0300-00009B000000}"/>
    <hyperlink ref="C146" r:id="rId157" display="http://resemble.ai/" xr:uid="{00000000-0004-0000-0300-00009C000000}"/>
    <hyperlink ref="C147" r:id="rId158" display="http://roamaround.io/" xr:uid="{00000000-0004-0000-0300-00009D000000}"/>
    <hyperlink ref="C148" r:id="rId159" display="http://runwayml.com/" xr:uid="{00000000-0004-0000-0300-00009E000000}"/>
    <hyperlink ref="C149" r:id="rId160" display="http://scholarcy.com/" xr:uid="{00000000-0004-0000-0300-00009F000000}"/>
    <hyperlink ref="A150" r:id="rId161" display="http://seamless.ai/" xr:uid="{00000000-0004-0000-0300-0000A0000000}"/>
    <hyperlink ref="C150" r:id="rId162" display="http://seamless.ai/" xr:uid="{00000000-0004-0000-0300-0000A1000000}"/>
    <hyperlink ref="C151" r:id="rId163" display="http://semanticscholar.org/" xr:uid="{00000000-0004-0000-0300-0000A2000000}"/>
    <hyperlink ref="C152" r:id="rId164" display="http://sendpotion.com/" xr:uid="{00000000-0004-0000-0300-0000A3000000}"/>
    <hyperlink ref="A153" r:id="rId165" display="http://seo.ai/" xr:uid="{00000000-0004-0000-0300-0000A4000000}"/>
    <hyperlink ref="C153" r:id="rId166" display="http://seo.ai/" xr:uid="{00000000-0004-0000-0300-0000A5000000}"/>
    <hyperlink ref="C154" r:id="rId167" display="http://simplified.com/" xr:uid="{00000000-0004-0000-0300-0000A6000000}"/>
    <hyperlink ref="C155" r:id="rId168" display="http://slidesai.io/" xr:uid="{00000000-0004-0000-0300-0000A7000000}"/>
    <hyperlink ref="A156" r:id="rId169" display="http://smartly.io/" xr:uid="{00000000-0004-0000-0300-0000A8000000}"/>
    <hyperlink ref="C156" r:id="rId170" display="http://smartly.io/" xr:uid="{00000000-0004-0000-0300-0000A9000000}"/>
    <hyperlink ref="C157" r:id="rId171" display="http://snipd.com/" xr:uid="{00000000-0004-0000-0300-0000AA000000}"/>
    <hyperlink ref="C158" r:id="rId172" display="http://social-comments-gpt.com/" xr:uid="{00000000-0004-0000-0300-0000AB000000}"/>
    <hyperlink ref="C159" r:id="rId173" display="http://soundful.com/" xr:uid="{00000000-0004-0000-0300-0000AC000000}"/>
    <hyperlink ref="C160" r:id="rId174" display="http://soundraw.io/" xr:uid="{00000000-0004-0000-0300-0000AD000000}"/>
    <hyperlink ref="C161" r:id="rId175" display="http://stablediffusionweb.com/" xr:uid="{00000000-0004-0000-0300-0000AE000000}"/>
    <hyperlink ref="C162" r:id="rId176" display="http://steve.ai/" xr:uid="{00000000-0004-0000-0300-0000AF000000}"/>
    <hyperlink ref="C163" r:id="rId177" display="http://askstockgpt.com/" xr:uid="{00000000-0004-0000-0300-0000B0000000}"/>
    <hyperlink ref="C164" r:id="rId178" display="http://superb-ai.com/" xr:uid="{00000000-0004-0000-0300-0000B1000000}"/>
    <hyperlink ref="A165" r:id="rId179" display="http://supercreator.ai/" xr:uid="{00000000-0004-0000-0300-0000B2000000}"/>
    <hyperlink ref="C165" r:id="rId180" display="http://supercreator.ai/" xr:uid="{00000000-0004-0000-0300-0000B3000000}"/>
    <hyperlink ref="C166" r:id="rId181" display="http://superhuman.com/" xr:uid="{00000000-0004-0000-0300-0000B4000000}"/>
    <hyperlink ref="C167" r:id="rId182" display="http://supermeme.ai/" xr:uid="{00000000-0004-0000-0300-0000B5000000}"/>
    <hyperlink ref="C168" r:id="rId183" display="http://surferseo.com/" xr:uid="{00000000-0004-0000-0300-0000B6000000}"/>
    <hyperlink ref="C169" r:id="rId184" display="http://synthesys.io/" xr:uid="{00000000-0004-0000-0300-0000B7000000}"/>
    <hyperlink ref="C171" r:id="rId185" display="http://taskade.com/generate" xr:uid="{00000000-0004-0000-0300-0000B8000000}"/>
    <hyperlink ref="C172" r:id="rId186" display="http://theoasis.com/" xr:uid="{00000000-0004-0000-0300-0000B9000000}"/>
    <hyperlink ref="C173" r:id="rId187" display="http://timebolt.io/" xr:uid="{00000000-0004-0000-0300-0000BA000000}"/>
    <hyperlink ref="C174" r:id="rId188" display="http://tldrthis.com/" xr:uid="{00000000-0004-0000-0300-0000BB000000}"/>
    <hyperlink ref="C176" r:id="rId189" display="http://tribescaler.com/" xr:uid="{00000000-0004-0000-0300-0000BC000000}"/>
    <hyperlink ref="C177" r:id="rId190" display="http://twelvelabs.io/" xr:uid="{00000000-0004-0000-0300-0000BD000000}"/>
    <hyperlink ref="C179" r:id="rId191" display="http://uipath.com/" xr:uid="{00000000-0004-0000-0300-0000BE000000}"/>
    <hyperlink ref="C180" r:id="rId192" display="http://uizard.io/" xr:uid="{00000000-0004-0000-0300-0000BF000000}"/>
    <hyperlink ref="A181" r:id="rId193" display="http://veed.io/" xr:uid="{00000000-0004-0000-0300-0000C0000000}"/>
    <hyperlink ref="C181" r:id="rId194" display="http://www.veed.io/" xr:uid="{00000000-0004-0000-0300-0000C1000000}"/>
    <hyperlink ref="C182" r:id="rId195" display="http://askviable.com/" xr:uid="{00000000-0004-0000-0300-0000C2000000}"/>
    <hyperlink ref="C183" r:id="rId196" display="http://vidiq.com/" xr:uid="{00000000-0004-0000-0300-0000C3000000}"/>
    <hyperlink ref="A184" r:id="rId197" display="http://vidyo.ai/" xr:uid="{00000000-0004-0000-0300-0000C4000000}"/>
    <hyperlink ref="C184" r:id="rId198" display="http://vidyo.ai/" xr:uid="{00000000-0004-0000-0300-0000C5000000}"/>
    <hyperlink ref="C185" r:id="rId199" display="http://vocalremover.org/" xr:uid="{00000000-0004-0000-0300-0000C6000000}"/>
    <hyperlink ref="C186" r:id="rId200" display="http://voiceflow.com/" xr:uid="{00000000-0004-0000-0300-0000C7000000}"/>
    <hyperlink ref="C187" r:id="rId201" display="http://voicemod.net/" xr:uid="{00000000-0004-0000-0300-0000C8000000}"/>
    <hyperlink ref="C188" r:id="rId202" display="https://wallet.ai/" xr:uid="{00000000-0004-0000-0300-0000C9000000}"/>
    <hyperlink ref="A189" r:id="rId203" display="http://warmer.ai/" xr:uid="{00000000-0004-0000-0300-0000CA000000}"/>
    <hyperlink ref="C189" r:id="rId204" display="http://warmer.ai/" xr:uid="{00000000-0004-0000-0300-0000CB000000}"/>
    <hyperlink ref="C191" r:id="rId205" display="http://waymark.com/" xr:uid="{00000000-0004-0000-0300-0000CC000000}"/>
    <hyperlink ref="C192" r:id="rId206" display="http://wellsaidlabs.com/" xr:uid="{00000000-0004-0000-0300-0000CD000000}"/>
    <hyperlink ref="C193" r:id="rId207" display="http://wonderdynamics.com/" xr:uid="{00000000-0004-0000-0300-0000CE000000}"/>
    <hyperlink ref="C194" r:id="rId208" display="http://wordtune.com/" xr:uid="{00000000-0004-0000-0300-0000CF000000}"/>
    <hyperlink ref="C195" r:id="rId209" display="http://writesonic.com/" xr:uid="{00000000-0004-0000-0300-0000D0000000}"/>
    <hyperlink ref="C196" r:id="rId210" display="http://xembly.com/" xr:uid="{00000000-0004-0000-0300-0000D1000000}"/>
    <hyperlink ref="C197" r:id="rId211" display="http://yepic.ai/" xr:uid="{00000000-0004-0000-0300-0000D2000000}"/>
    <hyperlink ref="A252" r:id="rId212" display="http://adcreative.ai/" xr:uid="{00000000-0004-0000-0300-0000D3000000}"/>
    <hyperlink ref="C252" r:id="rId213" display="http://adcreative.ai/" xr:uid="{00000000-0004-0000-0300-0000D4000000}"/>
    <hyperlink ref="C253" r:id="rId214" display="http://adept.ai/" xr:uid="{00000000-0004-0000-0300-0000D5000000}"/>
    <hyperlink ref="C254" r:id="rId215" display="http://adext.ai/" xr:uid="{00000000-0004-0000-0300-0000D6000000}"/>
    <hyperlink ref="C255" r:id="rId216" display="http://podcast.adobe.com/enhance" xr:uid="{00000000-0004-0000-0300-0000D7000000}"/>
    <hyperlink ref="C256" r:id="rId217" display="http://podcast.adobe.com/" xr:uid="{00000000-0004-0000-0300-0000D8000000}"/>
    <hyperlink ref="C257" r:id="rId218" display="http://agentgpt.reworkd.ai/" xr:uid="{00000000-0004-0000-0300-0000D9000000}"/>
    <hyperlink ref="C258" r:id="rId219" display="https://tools.automator.ai/" xr:uid="{00000000-0004-0000-0300-0000DA000000}"/>
    <hyperlink ref="C259" r:id="rId220" display="http://portret.ai/" xr:uid="{00000000-0004-0000-0300-0000DB000000}"/>
    <hyperlink ref="C260" r:id="rId221" display="http://aiscreenwriter.com/" xr:uid="{00000000-0004-0000-0300-0000DC000000}"/>
    <hyperlink ref="C261" r:id="rId222" display="http://ailabtools.com/" xr:uid="{00000000-0004-0000-0300-0000DD000000}"/>
    <hyperlink ref="C262" r:id="rId223" display="http://aimi.fm/" xr:uid="{00000000-0004-0000-0300-0000DE000000}"/>
    <hyperlink ref="C264" r:id="rId224" display="http://aitax.com/" xr:uid="{00000000-0004-0000-0300-0000DF000000}"/>
    <hyperlink ref="C265" r:id="rId225" display="http://aiva.ai/" xr:uid="{00000000-0004-0000-0300-0000E0000000}"/>
    <hyperlink ref="C266" r:id="rId226" display="http://alethea.ai/" xr:uid="{00000000-0004-0000-0300-0000E1000000}"/>
    <hyperlink ref="C267" r:id="rId227" display="http://altered.ai/" xr:uid="{00000000-0004-0000-0300-0000E2000000}"/>
    <hyperlink ref="C268" r:id="rId228" display="http://amadeuscode.com/app/en" xr:uid="{00000000-0004-0000-0300-0000E3000000}"/>
    <hyperlink ref="C269" r:id="rId229" display="http://aws.amazon.com/codewhisperer" xr:uid="{00000000-0004-0000-0300-0000E4000000}"/>
    <hyperlink ref="C271" r:id="rId230" display="http://anyword.com/" xr:uid="{00000000-0004-0000-0300-0000E5000000}"/>
    <hyperlink ref="A272" r:id="rId231" display="http://apollo.io/" xr:uid="{00000000-0004-0000-0300-0000E6000000}"/>
    <hyperlink ref="C272" r:id="rId232" display="http://apollo.io/" xr:uid="{00000000-0004-0000-0300-0000E7000000}"/>
    <hyperlink ref="C273" r:id="rId233" display="http://platform.archesai.com/" xr:uid="{00000000-0004-0000-0300-0000E8000000}"/>
    <hyperlink ref="C274" r:id="rId234" display="http://artbreeder.com/" xr:uid="{00000000-0004-0000-0300-0000E9000000}"/>
    <hyperlink ref="C275" r:id="rId235" display="http://assemblyai.com/" xr:uid="{00000000-0004-0000-0300-0000EA000000}"/>
    <hyperlink ref="C276" r:id="rId236" display="http://audiostack.ai/" xr:uid="{00000000-0004-0000-0300-0000EB000000}"/>
    <hyperlink ref="C277" r:id="rId237" display="http://auphonic.com/" xr:uid="{00000000-0004-0000-0300-0000EC000000}"/>
    <hyperlink ref="A278" r:id="rId238" display="http://autoenhance.ai/" xr:uid="{00000000-0004-0000-0300-0000ED000000}"/>
    <hyperlink ref="C278" r:id="rId239" display="http://autoenhance.ai/" xr:uid="{00000000-0004-0000-0300-0000EE000000}"/>
    <hyperlink ref="C279" r:id="rId240" display="http://autopod.fm/" xr:uid="{00000000-0004-0000-0300-0000EF000000}"/>
    <hyperlink ref="C280" r:id="rId241" display="http://avanz.ai/" xr:uid="{00000000-0004-0000-0300-0000F0000000}"/>
    <hyperlink ref="A281" r:id="rId242" display="http://axiom.ai/" xr:uid="{00000000-0004-0000-0300-0000F1000000}"/>
    <hyperlink ref="C281" r:id="rId243" display="http://axiom.ai/" xr:uid="{00000000-0004-0000-0300-0000F2000000}"/>
    <hyperlink ref="C282" r:id="rId244" display="https://gemini.google.com/" xr:uid="{00000000-0004-0000-0300-0000F3000000}"/>
    <hyperlink ref="C283" r:id="rId245" display="http://beatoven.ai/" xr:uid="{00000000-0004-0000-0300-0000F4000000}"/>
    <hyperlink ref="C284" r:id="rId246" display="http://beautiful.ai/" xr:uid="{00000000-0004-0000-0300-0000F5000000}"/>
    <hyperlink ref="C285" r:id="rId247" display="http://useblackbox.io/" xr:uid="{00000000-0004-0000-0300-0000F6000000}"/>
    <hyperlink ref="C286" r:id="rId248" display="http://boomy.com/" xr:uid="{00000000-0004-0000-0300-0000F7000000}"/>
    <hyperlink ref="C287" r:id="rId249" display="http://brancher.ai/" xr:uid="{00000000-0004-0000-0300-0000F8000000}"/>
    <hyperlink ref="C288" r:id="rId250" display="http://canva.com/magic-write" xr:uid="{00000000-0004-0000-0300-0000F9000000}"/>
    <hyperlink ref="C289" r:id="rId251" display="http://cascadeur.com/" xr:uid="{00000000-0004-0000-0300-0000FA000000}"/>
    <hyperlink ref="C290" r:id="rId252" display="http://certainly.io/" xr:uid="{00000000-0004-0000-0300-0000FB000000}"/>
    <hyperlink ref="C292" r:id="rId253" display="http://beta.character.ai/" xr:uid="{00000000-0004-0000-0300-0000FC000000}"/>
    <hyperlink ref="C293" r:id="rId254" display="http://chat.openai.com/" xr:uid="{00000000-0004-0000-0300-0000FD000000}"/>
    <hyperlink ref="C294" r:id="rId255" display="http://chatgpt4google.com/" xr:uid="{00000000-0004-0000-0300-0000FE000000}"/>
    <hyperlink ref="C295" r:id="rId256" display="http://chatgptwriter.ai/" xr:uid="{00000000-0004-0000-0300-0000FF000000}"/>
    <hyperlink ref="C296" r:id="rId257" display="https://demo.thecheckerai.com/" xr:uid="{00000000-0004-0000-0300-000000010000}"/>
    <hyperlink ref="A297" r:id="rId258" display="http://chorus.io/" xr:uid="{00000000-0004-0000-0300-000001010000}"/>
    <hyperlink ref="C297" r:id="rId259" display="http://zoominfo.com/products/chorus?ch_source=chorus" xr:uid="{00000000-0004-0000-0300-000002010000}"/>
    <hyperlink ref="C298" r:id="rId260" display="http://cleanvoice.ai/" xr:uid="{00000000-0004-0000-0300-000003010000}"/>
    <hyperlink ref="A299" r:id="rId261" display="http://codenull.ai/" xr:uid="{00000000-0004-0000-0300-000004010000}"/>
    <hyperlink ref="C299" r:id="rId262" display="https://codenull.ai/" xr:uid="{00000000-0004-0000-0300-000005010000}"/>
    <hyperlink ref="A300" r:id="rId263" display="http://compose.ai/" xr:uid="{00000000-0004-0000-0300-000006010000}"/>
    <hyperlink ref="C300" r:id="rId264" display="http://compose.ai/" xr:uid="{00000000-0004-0000-0300-000007010000}"/>
    <hyperlink ref="C301" r:id="rId265" display="http://usecontext.io/" xr:uid="{00000000-0004-0000-0300-000008010000}"/>
    <hyperlink ref="C302" r:id="rId266" display="http://figma.com/community/plugin/1184099018479632867/Contentinator" xr:uid="{00000000-0004-0000-0300-000009010000}"/>
    <hyperlink ref="C303" r:id="rId267" display="http://copy.ai/" xr:uid="{00000000-0004-0000-0300-00000A010000}"/>
    <hyperlink ref="A304" r:id="rId268" display="http://copy.ai/" xr:uid="{00000000-0004-0000-0300-00000B010000}"/>
    <hyperlink ref="C304" r:id="rId269" display="http://copy.ai/" xr:uid="{00000000-0004-0000-0300-00000C010000}"/>
    <hyperlink ref="C305" r:id="rId270" display="http://copysmith.ai/" xr:uid="{00000000-0004-0000-0300-00000D010000}"/>
    <hyperlink ref="C306" r:id="rId271" location="features" display="http://coqui.ai/ - features" xr:uid="{00000000-0004-0000-0300-00000E010000}"/>
    <hyperlink ref="C307" r:id="rId272" display="http://correcto.es/" xr:uid="{00000000-0004-0000-0300-00000F010000}"/>
    <hyperlink ref="C308" r:id="rId273" display="http://craiyon.com/" xr:uid="{00000000-0004-0000-0300-000010010000}"/>
    <hyperlink ref="C309" r:id="rId274" display="http://cresta.com/" xr:uid="{00000000-0004-0000-0300-000011010000}"/>
    <hyperlink ref="C310" r:id="rId275" display="http://customgpt.ai/" xr:uid="{00000000-0004-0000-0300-000012010000}"/>
    <hyperlink ref="C311" r:id="rId276" display="https://labs.openai.com/" xr:uid="{00000000-0004-0000-0300-000013010000}"/>
    <hyperlink ref="C312" r:id="rId277" display="http://ddevi.com/" xr:uid="{00000000-0004-0000-0300-000014010000}"/>
    <hyperlink ref="C313" r:id="rId278" display="http://deciphr.ai/" xr:uid="{00000000-0004-0000-0300-000015010000}"/>
    <hyperlink ref="C314" r:id="rId279" display="https://deepai.org/" xr:uid="{00000000-0004-0000-0300-000016010000}"/>
    <hyperlink ref="C315" r:id="rId280" display="http://deepdreamgenerator.com/" xr:uid="{00000000-0004-0000-0300-000017010000}"/>
    <hyperlink ref="C316" r:id="rId281" display="http://deepai.org/" xr:uid="{00000000-0004-0000-0300-000018010000}"/>
    <hyperlink ref="C317" r:id="rId282" display="http://deepl.com/translator" xr:uid="{00000000-0004-0000-0300-000019010000}"/>
    <hyperlink ref="C319" r:id="rId283" display="http://descript.com/overdub" xr:uid="{00000000-0004-0000-0300-00001A010000}"/>
    <hyperlink ref="C320" r:id="rId284" display="http://digitalfirst.ai/" xr:uid="{00000000-0004-0000-0300-00001B010000}"/>
    <hyperlink ref="C321" r:id="rId285" display="http://docuchat.io/" xr:uid="{00000000-0004-0000-0300-00001C010000}"/>
    <hyperlink ref="C322" r:id="rId286" display="http://donotpay.com/" xr:uid="{00000000-0004-0000-0300-00001D010000}"/>
    <hyperlink ref="C323" r:id="rId287" display="http://dreamhouseai.com/" xr:uid="{00000000-0004-0000-0300-00001E010000}"/>
    <hyperlink ref="C324" r:id="rId288" display="http://easy-peasy.ai/" xr:uid="{00000000-0004-0000-0300-00001F010000}"/>
    <hyperlink ref="C325" r:id="rId289" display="https://eightfold.ai/" xr:uid="{00000000-0004-0000-0300-000020010000}"/>
    <hyperlink ref="C326" r:id="rId290" display="http://eilla.ai/" xr:uid="{00000000-0004-0000-0300-000021010000}"/>
    <hyperlink ref="C327" r:id="rId291" display="http://elai.io/" xr:uid="{00000000-0004-0000-0300-000022010000}"/>
    <hyperlink ref="C328" r:id="rId292" display="https://elicit.com/" xr:uid="{00000000-0004-0000-0300-000023010000}"/>
    <hyperlink ref="C329" r:id="rId293" display="http://evokemusic.ai/" xr:uid="{00000000-0004-0000-0300-000024010000}"/>
    <hyperlink ref="A330" r:id="rId294" display="http://fastoutreach.ai/" xr:uid="{00000000-0004-0000-0300-000025010000}"/>
    <hyperlink ref="C330" r:id="rId295" display="http://fastoutreach.ai/" xr:uid="{00000000-0004-0000-0300-000026010000}"/>
    <hyperlink ref="C332" r:id="rId296" display="http://filmora.wondershare.net/" xr:uid="{00000000-0004-0000-0300-000027010000}"/>
    <hyperlink ref="C333" r:id="rId297" display="http://fireflies.ai/" xr:uid="{00000000-0004-0000-0300-000028010000}"/>
    <hyperlink ref="C334" r:id="rId298" display="http://flexclip.com/" xr:uid="{00000000-0004-0000-0300-000029010000}"/>
    <hyperlink ref="C335" r:id="rId299" display="http://flowgpt.com/" xr:uid="{00000000-0004-0000-0300-00002A010000}"/>
    <hyperlink ref="C336" r:id="rId300" display="http://contentatscale.ai/ai-content-detector" xr:uid="{00000000-0004-0000-0300-00002B010000}"/>
    <hyperlink ref="C337" r:id="rId301" display="https://www.genei.io/" xr:uid="{00000000-0004-0000-0300-00002C010000}"/>
    <hyperlink ref="C338" r:id="rId302" display="http://glean.ai/" xr:uid="{00000000-0004-0000-0300-00002D010000}"/>
    <hyperlink ref="C339" r:id="rId303" display="https://www.gong.io/" xr:uid="{00000000-0004-0000-0300-00002E010000}"/>
    <hyperlink ref="C340" r:id="rId304" display="http://grammarly.com/" xr:uid="{00000000-0004-0000-0300-00002F010000}"/>
    <hyperlink ref="C341" r:id="rId305" display="http://gretel.ai/" xr:uid="{00000000-0004-0000-0300-000030010000}"/>
    <hyperlink ref="C342" r:id="rId306" display="http://heygen.com/" xr:uid="{00000000-0004-0000-0300-000031010000}"/>
    <hyperlink ref="C343" r:id="rId307" display="http://huggingface.co/" xr:uid="{00000000-0004-0000-0300-000032010000}"/>
    <hyperlink ref="A344" r:id="rId308" display="http://humata.ai/" xr:uid="{00000000-0004-0000-0300-000033010000}"/>
    <hyperlink ref="C344" r:id="rId309" display="http://humata.ai/" xr:uid="{00000000-0004-0000-0300-000034010000}"/>
    <hyperlink ref="C345" r:id="rId310" display="http://hypotenuse.ai/" xr:uid="{00000000-0004-0000-0300-000035010000}"/>
    <hyperlink ref="C346" r:id="rId311" display="http://idomoo.com/" xr:uid="{00000000-0004-0000-0300-000036010000}"/>
    <hyperlink ref="C347" r:id="rId312" display="http://imagen-ai.com/" xr:uid="{00000000-0004-0000-0300-000037010000}"/>
    <hyperlink ref="A348" r:id="rId313" display="http://instantly.ai/" xr:uid="{00000000-0004-0000-0300-000038010000}"/>
    <hyperlink ref="C348" r:id="rId314" display="http://instantly.ai/" xr:uid="{00000000-0004-0000-0300-000039010000}"/>
    <hyperlink ref="C349" r:id="rId315" display="http://inworld.ai/" xr:uid="{00000000-0004-0000-0300-00003A010000}"/>
    <hyperlink ref="C350" r:id="rId316" display="https://ironcladapp.com/" xr:uid="{00000000-0004-0000-0300-00003B010000}"/>
    <hyperlink ref="C351" r:id="rId317" display="http://jasper.ai/" xr:uid="{00000000-0004-0000-0300-00003C010000}"/>
    <hyperlink ref="C352" r:id="rId318" display="http://kaiber.ai/" xr:uid="{00000000-0004-0000-0300-00003D010000}"/>
    <hyperlink ref="C353" r:id="rId319" display="http://krisp.ai/" xr:uid="{00000000-0004-0000-0300-00003E010000}"/>
    <hyperlink ref="C354" r:id="rId320" display="http://langotalk.org/" xr:uid="{00000000-0004-0000-0300-00003F010000}"/>
    <hyperlink ref="C355" r:id="rId321" display="http://lavender.ai/" xr:uid="{00000000-0004-0000-0300-000040010000}"/>
    <hyperlink ref="C356" r:id="rId322" display="http://prisma-ai.com/" xr:uid="{00000000-0004-0000-0300-000041010000}"/>
    <hyperlink ref="C357" r:id="rId323" display="http://leonardo.ai/" xr:uid="{00000000-0004-0000-0300-000042010000}"/>
    <hyperlink ref="C358" r:id="rId324" display="http://letsenhance.io/" xr:uid="{00000000-0004-0000-0300-000043010000}"/>
    <hyperlink ref="C359" r:id="rId325" display="http://listnr.ai/" xr:uid="{00000000-0004-0000-0300-000044010000}"/>
    <hyperlink ref="C360" r:id="rId326" display="http://livereacting.com/" xr:uid="{00000000-0004-0000-0300-000045010000}"/>
    <hyperlink ref="C361" r:id="rId327" display="http://inworld.ai/" xr:uid="{00000000-0004-0000-0300-000046010000}"/>
    <hyperlink ref="C362" r:id="rId328" display="http://logoai.com/" xr:uid="{00000000-0004-0000-0300-000047010000}"/>
    <hyperlink ref="C363" r:id="rId329" display="http://looka.com/" xr:uid="{00000000-0004-0000-0300-000048010000}"/>
    <hyperlink ref="C364" r:id="rId330" display="http://lovo.ai/" xr:uid="{00000000-0004-0000-0300-000049010000}"/>
    <hyperlink ref="C365" r:id="rId331" display="http://lumen5.com/" xr:uid="{00000000-0004-0000-0300-00004A010000}"/>
    <hyperlink ref="C366" r:id="rId332" display="https://luna.ai/" xr:uid="{00000000-0004-0000-0300-00004B010000}"/>
    <hyperlink ref="C367" r:id="rId333" display="http://lyne.ai/" xr:uid="{00000000-0004-0000-0300-00004C010000}"/>
    <hyperlink ref="C368" r:id="rId334" display="http://madgicx.com/" xr:uid="{00000000-0004-0000-0300-00004D010000}"/>
    <hyperlink ref="C369" r:id="rId335" display="http://makelogoai.com/" xr:uid="{00000000-0004-0000-0300-00004E010000}"/>
    <hyperlink ref="C370" r:id="rId336" display="http://markcopy.ai/" xr:uid="{00000000-0004-0000-0300-00004F010000}"/>
    <hyperlink ref="C371" r:id="rId337" display="https://hey.marketingblocks.ai/" xr:uid="{00000000-0004-0000-0300-000050010000}"/>
    <hyperlink ref="C372" r:id="rId338" display="http://trymaverick.com/" xr:uid="{00000000-0004-0000-0300-000051010000}"/>
    <hyperlink ref="C373" r:id="rId339" display="http://meetrecord.com/" xr:uid="{00000000-0004-0000-0300-000052010000}"/>
    <hyperlink ref="C374" r:id="rId340" display="https://www.bing.com/?/ai" xr:uid="{00000000-0004-0000-0300-000053010000}"/>
    <hyperlink ref="C375" r:id="rId341" display="http://midjourney.com/" xr:uid="{00000000-0004-0000-0300-000054010000}"/>
    <hyperlink ref="C376" r:id="rId342" display="http://mindgrasp.ai/" xr:uid="{00000000-0004-0000-0300-000055010000}"/>
    <hyperlink ref="C377" r:id="rId343" display="http://mirageml.com/" xr:uid="{00000000-0004-0000-0300-000056010000}"/>
    <hyperlink ref="C379" r:id="rId344" display="http://mostly.ai/" xr:uid="{00000000-0004-0000-0300-000057010000}"/>
    <hyperlink ref="C380" r:id="rId345" display="http://usemotion.com/" xr:uid="{00000000-0004-0000-0300-000058010000}"/>
    <hyperlink ref="C381" r:id="rId346" display="http://move.ai/" xr:uid="{00000000-0004-0000-0300-000059010000}"/>
    <hyperlink ref="C382" r:id="rId347" display="http://mubert.com/" xr:uid="{00000000-0004-0000-0300-00005A010000}"/>
    <hyperlink ref="C383" r:id="rId348" display="http://murf.ai/" xr:uid="{00000000-0004-0000-0300-00005B010000}"/>
    <hyperlink ref="C384" r:id="rId349" display="http://openai.com/blog/musenet" xr:uid="{00000000-0004-0000-0300-00005C010000}"/>
    <hyperlink ref="C385" r:id="rId350" display="http://musi-co.com/listen" xr:uid="{00000000-0004-0000-0300-00005D010000}"/>
    <hyperlink ref="C386" r:id="rId351" display="http://musixmatch.com/" xr:uid="{00000000-0004-0000-0300-00005E010000}"/>
    <hyperlink ref="C387" r:id="rId352" display="http://mutable.ai/" xr:uid="{00000000-0004-0000-0300-00005F010000}"/>
    <hyperlink ref="C388" r:id="rId353" display="https://www.myko.ai/" xr:uid="{00000000-0004-0000-0300-000060010000}"/>
    <hyperlink ref="C389" r:id="rId354" display="http://namelix.com/" xr:uid="{00000000-0004-0000-0300-000061010000}"/>
    <hyperlink ref="C390" r:id="rId355" display="http://naturalreaders.com/online/" xr:uid="{00000000-0004-0000-0300-000062010000}"/>
    <hyperlink ref="C391" r:id="rId356" display="http://wonsulting.com/networkai" xr:uid="{00000000-0004-0000-0300-000063010000}"/>
    <hyperlink ref="C393" r:id="rId357" display="http://neuroflash.com/" xr:uid="{00000000-0004-0000-0300-000064010000}"/>
    <hyperlink ref="C395" r:id="rId358" display="http://notably.ai/" xr:uid="{00000000-0004-0000-0300-000065010000}"/>
    <hyperlink ref="C396" r:id="rId359" display="https://www.notion.so/" xr:uid="{00000000-0004-0000-0300-000066010000}"/>
    <hyperlink ref="C397" r:id="rId360" display="http://novelai.net/" xr:uid="{00000000-0004-0000-0300-000067010000}"/>
    <hyperlink ref="C398" r:id="rId361" display="https://www.nvidia.com/en-us/omniverse/" xr:uid="{00000000-0004-0000-0300-000068010000}"/>
    <hyperlink ref="C399" r:id="rId362" display="http://chat.openai.com/" xr:uid="{00000000-0004-0000-0300-000069010000}"/>
    <hyperlink ref="C400" r:id="rId363" display="http://originality.ai/" xr:uid="{00000000-0004-0000-0300-00006A010000}"/>
    <hyperlink ref="A401" r:id="rId364" display="http://originality.ai/" xr:uid="{00000000-0004-0000-0300-00006B010000}"/>
    <hyperlink ref="C401" r:id="rId365" display="http://originality.ai/" xr:uid="{00000000-0004-0000-0300-00006C010000}"/>
    <hyperlink ref="A402" r:id="rId366" display="http://otter.ai/" xr:uid="{00000000-0004-0000-0300-00006D010000}"/>
    <hyperlink ref="C402" r:id="rId367" display="http://otter.ai/" xr:uid="{00000000-0004-0000-0300-00006E010000}"/>
    <hyperlink ref="C403" r:id="rId368" display="http://papercup.com/" xr:uid="{00000000-0004-0000-0300-00006F010000}"/>
    <hyperlink ref="C404" r:id="rId369" display="http://pdfmonkey.io/" xr:uid="{00000000-0004-0000-0300-000070010000}"/>
    <hyperlink ref="C405" r:id="rId370" display="http://perplexity.ai/" xr:uid="{00000000-0004-0000-0300-000071010000}"/>
    <hyperlink ref="C406" r:id="rId371" display="http://phind.com/" xr:uid="{00000000-0004-0000-0300-000072010000}"/>
    <hyperlink ref="C407" r:id="rId372" display="http://photoroom.com/" xr:uid="{00000000-0004-0000-0300-000073010000}"/>
    <hyperlink ref="C408" r:id="rId373" display="http://pi.ai/talk" xr:uid="{00000000-0004-0000-0300-000074010000}"/>
    <hyperlink ref="C409" r:id="rId374" display="http://pictory.ai/" xr:uid="{00000000-0004-0000-0300-000075010000}"/>
    <hyperlink ref="C411" r:id="rId375" display="http://podcastle.ai/" xr:uid="{00000000-0004-0000-0300-000076010000}"/>
    <hyperlink ref="C412" r:id="rId376" display="http://poe.com/" xr:uid="{00000000-0004-0000-0300-000077010000}"/>
    <hyperlink ref="C413" r:id="rId377" display="http://poised.com/" xr:uid="{00000000-0004-0000-0300-000078010000}"/>
    <hyperlink ref="A414" r:id="rId378" display="http://predis.ai/" xr:uid="{00000000-0004-0000-0300-000079010000}"/>
    <hyperlink ref="C414" r:id="rId379" display="http://predis.ai/" xr:uid="{00000000-0004-0000-0300-00007A010000}"/>
    <hyperlink ref="C415" r:id="rId380" display="http://prisma-ai.com/" xr:uid="{00000000-0004-0000-0300-00007B010000}"/>
    <hyperlink ref="A416" r:id="rId381" display="http://profilepicture.ai/" xr:uid="{00000000-0004-0000-0300-00007C010000}"/>
    <hyperlink ref="C416" r:id="rId382" display="http://profilepicture.ai/" xr:uid="{00000000-0004-0000-0300-00007D010000}"/>
    <hyperlink ref="C417" r:id="rId383" display="http://promptomania.com/" xr:uid="{00000000-0004-0000-0300-00007E010000}"/>
    <hyperlink ref="C418" r:id="rId384" display="http://promptstacks.com/" xr:uid="{00000000-0004-0000-0300-00007F010000}"/>
    <hyperlink ref="C419" r:id="rId385" display="http://try.magictools.ai/" xr:uid="{00000000-0004-0000-0300-000080010000}"/>
    <hyperlink ref="C421" r:id="rId386" display="http://quickchat.ai/" xr:uid="{00000000-0004-0000-0300-000081010000}"/>
    <hyperlink ref="C422" r:id="rId387" display="http://quillbot.com/" xr:uid="{00000000-0004-0000-0300-000082010000}"/>
    <hyperlink ref="C423" r:id="rId388" display="http://rawshorts.com/" xr:uid="{00000000-0004-0000-0300-000083010000}"/>
    <hyperlink ref="C424" r:id="rId389" display="http://readyplayer.me/" xr:uid="{00000000-0004-0000-0300-000084010000}"/>
    <hyperlink ref="A425" r:id="rId390" display="http://reclaim.ai/" xr:uid="{00000000-0004-0000-0300-000085010000}"/>
    <hyperlink ref="C425" r:id="rId391" display="http://reclaim.ai/" xr:uid="{00000000-0004-0000-0300-000086010000}"/>
    <hyperlink ref="C426" r:id="rId392" display="http://remesh.ai/" xr:uid="{00000000-0004-0000-0300-000087010000}"/>
    <hyperlink ref="C427" r:id="rId393" display="http://rephrase.ai/" xr:uid="{00000000-0004-0000-0300-000088010000}"/>
    <hyperlink ref="C428" r:id="rId394" display="http://rephrasee.com/" xr:uid="{00000000-0004-0000-0300-000089010000}"/>
    <hyperlink ref="C429" r:id="rId395" display="http://replicastudios.com/" xr:uid="{00000000-0004-0000-0300-00008A010000}"/>
    <hyperlink ref="C430" r:id="rId396" display="http://replicate.com/" xr:uid="{00000000-0004-0000-0300-00008B010000}"/>
    <hyperlink ref="C431" r:id="rId397" display="http://replika.com/" xr:uid="{00000000-0004-0000-0300-00008C010000}"/>
    <hyperlink ref="C432" r:id="rId398" display="http://replit.com/site/ghostwriter" xr:uid="{00000000-0004-0000-0300-00008D010000}"/>
    <hyperlink ref="A433" r:id="rId399" display="http://reply.io/" xr:uid="{00000000-0004-0000-0300-00008E010000}"/>
    <hyperlink ref="C433" r:id="rId400" display="http://reply.io/" xr:uid="{00000000-0004-0000-0300-00008F010000}"/>
    <hyperlink ref="A434" r:id="rId401" display="http://repurpose.io/" xr:uid="{00000000-0004-0000-0300-000090010000}"/>
    <hyperlink ref="C434" r:id="rId402" display="http://repurpose.io/" xr:uid="{00000000-0004-0000-0300-000091010000}"/>
    <hyperlink ref="C435" r:id="rId403" display="http://resemble.ai/" xr:uid="{00000000-0004-0000-0300-000092010000}"/>
    <hyperlink ref="C436" r:id="rId404" display="http://resemble.ai/" xr:uid="{00000000-0004-0000-0300-000093010000}"/>
    <hyperlink ref="C437" r:id="rId405" display="http://roamaround.io/" xr:uid="{00000000-0004-0000-0300-000094010000}"/>
    <hyperlink ref="C438" r:id="rId406" display="http://rokoko.com/" xr:uid="{00000000-0004-0000-0300-000095010000}"/>
    <hyperlink ref="C439" r:id="rId407" display="http://runwayml.com/" xr:uid="{00000000-0004-0000-0300-000096010000}"/>
    <hyperlink ref="C440" r:id="rId408" display="http://runwayml.com/" xr:uid="{00000000-0004-0000-0300-000097010000}"/>
    <hyperlink ref="C441" r:id="rId409" display="http://rytr.me/" xr:uid="{00000000-0004-0000-0300-000098010000}"/>
    <hyperlink ref="C442" r:id="rId410" display="http://scholarcy.com/" xr:uid="{00000000-0004-0000-0300-000099010000}"/>
    <hyperlink ref="A443" r:id="rId411" display="http://seamless.ai/" xr:uid="{00000000-0004-0000-0300-00009A010000}"/>
    <hyperlink ref="C443" r:id="rId412" display="http://seamless.ai/" xr:uid="{00000000-0004-0000-0300-00009B010000}"/>
    <hyperlink ref="C444" r:id="rId413" display="http://semanticscholar.org/" xr:uid="{00000000-0004-0000-0300-00009C010000}"/>
    <hyperlink ref="C445" r:id="rId414" display="http://sendpotion.com/" xr:uid="{00000000-0004-0000-0300-00009D010000}"/>
    <hyperlink ref="A446" r:id="rId415" display="http://seo.ai/" xr:uid="{00000000-0004-0000-0300-00009E010000}"/>
    <hyperlink ref="C446" r:id="rId416" display="http://seo.ai/" xr:uid="{00000000-0004-0000-0300-00009F010000}"/>
    <hyperlink ref="C447" r:id="rId417" display="http://simplified.com/" xr:uid="{00000000-0004-0000-0300-0000A0010000}"/>
    <hyperlink ref="C448" r:id="rId418" display="http://slidesai.io/" xr:uid="{00000000-0004-0000-0300-0000A1010000}"/>
    <hyperlink ref="A449" r:id="rId419" display="http://smartly.io/" xr:uid="{00000000-0004-0000-0300-0000A2010000}"/>
    <hyperlink ref="C449" r:id="rId420" display="http://smartly.io/" xr:uid="{00000000-0004-0000-0300-0000A3010000}"/>
    <hyperlink ref="C450" r:id="rId421" display="http://snipd.com/" xr:uid="{00000000-0004-0000-0300-0000A4010000}"/>
    <hyperlink ref="C451" r:id="rId422" display="http://social-comments-gpt.com/" xr:uid="{00000000-0004-0000-0300-0000A5010000}"/>
    <hyperlink ref="C452" r:id="rId423" display="http://soundful.com/" xr:uid="{00000000-0004-0000-0300-0000A6010000}"/>
    <hyperlink ref="C453" r:id="rId424" display="http://soundraw.io/" xr:uid="{00000000-0004-0000-0300-0000A7010000}"/>
    <hyperlink ref="C454" r:id="rId425" display="http://speechelo.com/" xr:uid="{00000000-0004-0000-0300-0000A8010000}"/>
    <hyperlink ref="C455" r:id="rId426" display="http://speechify.com/" xr:uid="{00000000-0004-0000-0300-0000A9010000}"/>
    <hyperlink ref="C456" r:id="rId427" display="http://speechmatics.com/" xr:uid="{00000000-0004-0000-0300-0000AA010000}"/>
    <hyperlink ref="C457" r:id="rId428" display="http://stablediffusionweb.com/" xr:uid="{00000000-0004-0000-0300-0000AB010000}"/>
    <hyperlink ref="C458" r:id="rId429" display="http://stablediffusionweb.com/" xr:uid="{00000000-0004-0000-0300-0000AC010000}"/>
    <hyperlink ref="C459" r:id="rId430" display="http://steve.ai/" xr:uid="{00000000-0004-0000-0300-0000AD010000}"/>
    <hyperlink ref="C460" r:id="rId431" display="http://askstockgpt.com/" xr:uid="{00000000-0004-0000-0300-0000AE010000}"/>
    <hyperlink ref="A461" r:id="rId432" display="http://stork.ai/" xr:uid="{00000000-0004-0000-0300-0000AF010000}"/>
    <hyperlink ref="C461" r:id="rId433" display="http://stork.ai/" xr:uid="{00000000-0004-0000-0300-0000B0010000}"/>
    <hyperlink ref="C462" r:id="rId434" display="http://sudowrite.com/" xr:uid="{00000000-0004-0000-0300-0000B1010000}"/>
    <hyperlink ref="C463" r:id="rId435" display="http://summari.com/" xr:uid="{00000000-0004-0000-0300-0000B2010000}"/>
    <hyperlink ref="C464" r:id="rId436" display="http://superb-ai.com/" xr:uid="{00000000-0004-0000-0300-0000B3010000}"/>
    <hyperlink ref="A465" r:id="rId437" display="http://supercreator.ai/" xr:uid="{00000000-0004-0000-0300-0000B4010000}"/>
    <hyperlink ref="C465" r:id="rId438" display="http://supercreator.ai/" xr:uid="{00000000-0004-0000-0300-0000B5010000}"/>
    <hyperlink ref="C466" r:id="rId439" display="http://superhuman.com/" xr:uid="{00000000-0004-0000-0300-0000B6010000}"/>
    <hyperlink ref="C467" r:id="rId440" display="http://supermeme.ai/" xr:uid="{00000000-0004-0000-0300-0000B7010000}"/>
    <hyperlink ref="C468" r:id="rId441" display="http://surferseo.com/" xr:uid="{00000000-0004-0000-0300-0000B8010000}"/>
    <hyperlink ref="C469" r:id="rId442" display="http://surferseo.com/ai/" xr:uid="{00000000-0004-0000-0300-0000B9010000}"/>
    <hyperlink ref="C470" r:id="rId443" display="http://synthesia.io/" xr:uid="{00000000-0004-0000-0300-0000BA010000}"/>
    <hyperlink ref="C471" r:id="rId444" display="http://synthesys.io/" xr:uid="{00000000-0004-0000-0300-0000BB010000}"/>
    <hyperlink ref="C473" r:id="rId445" display="http://taskade.com/generate" xr:uid="{00000000-0004-0000-0300-0000BC010000}"/>
    <hyperlink ref="C474" r:id="rId446" display="http://theoasis.com/" xr:uid="{00000000-0004-0000-0300-0000BD010000}"/>
    <hyperlink ref="C475" r:id="rId447" display="http://timebolt.io/" xr:uid="{00000000-0004-0000-0300-0000BE010000}"/>
    <hyperlink ref="C476" r:id="rId448" display="http://tldrthis.com/" xr:uid="{00000000-0004-0000-0300-0000BF010000}"/>
    <hyperlink ref="C478" r:id="rId449" display="http://tribescaler.com/" xr:uid="{00000000-0004-0000-0300-0000C0010000}"/>
    <hyperlink ref="C479" r:id="rId450" display="http://twelvelabs.io/" xr:uid="{00000000-0004-0000-0300-0000C1010000}"/>
    <hyperlink ref="C480" r:id="rId451" display="http://typecast.ai/" xr:uid="{00000000-0004-0000-0300-0000C2010000}"/>
    <hyperlink ref="C482" r:id="rId452" display="http://uipath.com/" xr:uid="{00000000-0004-0000-0300-0000C3010000}"/>
    <hyperlink ref="C483" r:id="rId453" display="http://uizard.io/" xr:uid="{00000000-0004-0000-0300-0000C4010000}"/>
    <hyperlink ref="C484" r:id="rId454" display="http://veed.io/" xr:uid="{00000000-0004-0000-0300-0000C5010000}"/>
    <hyperlink ref="A485" r:id="rId455" display="http://veed.io/" xr:uid="{00000000-0004-0000-0300-0000C6010000}"/>
    <hyperlink ref="C485" r:id="rId456" display="http://www.veed.io/" xr:uid="{00000000-0004-0000-0300-0000C7010000}"/>
    <hyperlink ref="C486" r:id="rId457" display="http://askviable.com/" xr:uid="{00000000-0004-0000-0300-0000C8010000}"/>
    <hyperlink ref="C487" r:id="rId458" display="http://vidiq.com/" xr:uid="{00000000-0004-0000-0300-0000C9010000}"/>
    <hyperlink ref="A488" r:id="rId459" display="http://vidyo.ai/" xr:uid="{00000000-0004-0000-0300-0000CA010000}"/>
    <hyperlink ref="C488" r:id="rId460" display="http://vidyo.ai/" xr:uid="{00000000-0004-0000-0300-0000CB010000}"/>
    <hyperlink ref="C489" r:id="rId461" display="http://vocalremover.org/" xr:uid="{00000000-0004-0000-0300-0000CC010000}"/>
    <hyperlink ref="C490" r:id="rId462" display="http://voiceflow.com/" xr:uid="{00000000-0004-0000-0300-0000CD010000}"/>
    <hyperlink ref="C491" r:id="rId463" display="http://voicemod.net/" xr:uid="{00000000-0004-0000-0300-0000CE010000}"/>
    <hyperlink ref="C492" r:id="rId464" display="https://wallet.ai/" xr:uid="{00000000-0004-0000-0300-0000CF010000}"/>
    <hyperlink ref="A493" r:id="rId465" display="http://warmer.ai/" xr:uid="{00000000-0004-0000-0300-0000D0010000}"/>
    <hyperlink ref="C493" r:id="rId466" display="http://warmer.ai/" xr:uid="{00000000-0004-0000-0300-0000D1010000}"/>
    <hyperlink ref="C495" r:id="rId467" display="http://waymark.com/" xr:uid="{00000000-0004-0000-0300-0000D2010000}"/>
    <hyperlink ref="C496" r:id="rId468" display="http://wellsaidlabs.com/" xr:uid="{00000000-0004-0000-0300-0000D3010000}"/>
    <hyperlink ref="C497" r:id="rId469" display="http://wonderdynamics.com/" xr:uid="{00000000-0004-0000-0300-0000D4010000}"/>
    <hyperlink ref="C498" r:id="rId470" display="http://wordtune.com/" xr:uid="{00000000-0004-0000-0300-0000D5010000}"/>
    <hyperlink ref="C499" r:id="rId471" display="http://ask.writer.com/" xr:uid="{00000000-0004-0000-0300-0000D6010000}"/>
    <hyperlink ref="C500" r:id="rId472" display="http://writesonic.com/" xr:uid="{00000000-0004-0000-0300-0000D7010000}"/>
    <hyperlink ref="C501" r:id="rId473" display="http://xembly.com/" xr:uid="{00000000-0004-0000-0300-0000D8010000}"/>
    <hyperlink ref="C502" r:id="rId474" display="http://yepic.ai/" xr:uid="{00000000-0004-0000-0300-0000D9010000}"/>
  </hyperlinks>
  <printOptions horizontalCentered="1" gridLines="1"/>
  <pageMargins left="0.7" right="0.7" top="0.75" bottom="0.75" header="0" footer="0"/>
  <pageSetup fitToHeight="0" pageOrder="overThenDown" orientation="landscape" cellComments="atEnd"/>
  <drawing r:id="rId47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F26"/>
  <sheetViews>
    <sheetView workbookViewId="0"/>
  </sheetViews>
  <sheetFormatPr defaultColWidth="12.6328125" defaultRowHeight="15.75" customHeight="1"/>
  <cols>
    <col min="1" max="1" width="24.26953125" customWidth="1"/>
    <col min="2" max="2" width="12.453125" customWidth="1"/>
    <col min="3" max="3" width="44.08984375" customWidth="1"/>
    <col min="4" max="4" width="56.26953125" customWidth="1"/>
  </cols>
  <sheetData>
    <row r="1" spans="1:6" ht="14">
      <c r="A1" s="2" t="s">
        <v>604</v>
      </c>
      <c r="B1" s="3" t="s">
        <v>1</v>
      </c>
      <c r="C1" s="2" t="s">
        <v>2</v>
      </c>
      <c r="D1" s="4" t="s">
        <v>3</v>
      </c>
      <c r="E1" s="2" t="s">
        <v>4</v>
      </c>
    </row>
    <row r="2" spans="1:6" ht="15.75" customHeight="1">
      <c r="A2" s="49" t="s">
        <v>605</v>
      </c>
    </row>
    <row r="3" spans="1:6" ht="15.75" customHeight="1">
      <c r="A3" s="50" t="s">
        <v>606</v>
      </c>
      <c r="C3" s="50" t="s">
        <v>606</v>
      </c>
      <c r="D3" s="1" t="s">
        <v>607</v>
      </c>
    </row>
    <row r="4" spans="1:6" ht="15.75" customHeight="1">
      <c r="A4" s="49" t="s">
        <v>608</v>
      </c>
      <c r="C4" s="50" t="s">
        <v>609</v>
      </c>
      <c r="D4" s="51" t="s">
        <v>610</v>
      </c>
    </row>
    <row r="5" spans="1:6" ht="15.75" customHeight="1">
      <c r="A5" s="1" t="s">
        <v>611</v>
      </c>
      <c r="C5" s="50" t="s">
        <v>612</v>
      </c>
      <c r="D5" s="1" t="s">
        <v>613</v>
      </c>
      <c r="E5" s="1" t="s">
        <v>614</v>
      </c>
    </row>
    <row r="6" spans="1:6" ht="15.75" customHeight="1">
      <c r="A6" s="49" t="s">
        <v>615</v>
      </c>
      <c r="C6" s="49" t="s">
        <v>234</v>
      </c>
      <c r="D6" s="1" t="s">
        <v>616</v>
      </c>
      <c r="F6" s="50" t="s">
        <v>617</v>
      </c>
    </row>
    <row r="7" spans="1:6" ht="15.75" customHeight="1">
      <c r="A7" s="49" t="s">
        <v>618</v>
      </c>
      <c r="C7" s="49" t="s">
        <v>618</v>
      </c>
      <c r="D7" s="1" t="s">
        <v>619</v>
      </c>
    </row>
    <row r="8" spans="1:6" ht="15.75" customHeight="1">
      <c r="A8" s="49" t="s">
        <v>620</v>
      </c>
      <c r="C8" s="49" t="s">
        <v>621</v>
      </c>
      <c r="D8" s="1" t="s">
        <v>622</v>
      </c>
    </row>
    <row r="9" spans="1:6" ht="15.75" customHeight="1">
      <c r="A9" s="49" t="s">
        <v>623</v>
      </c>
      <c r="C9" s="49" t="s">
        <v>623</v>
      </c>
      <c r="D9" s="1" t="s">
        <v>624</v>
      </c>
    </row>
    <row r="10" spans="1:6" ht="15.75" customHeight="1">
      <c r="A10" s="1" t="s">
        <v>625</v>
      </c>
      <c r="C10" s="1" t="s">
        <v>625</v>
      </c>
      <c r="D10" s="1" t="s">
        <v>626</v>
      </c>
    </row>
    <row r="11" spans="1:6" ht="15.75" customHeight="1">
      <c r="A11" s="49" t="s">
        <v>484</v>
      </c>
      <c r="C11" s="49" t="s">
        <v>484</v>
      </c>
      <c r="D11" s="1" t="s">
        <v>627</v>
      </c>
    </row>
    <row r="12" spans="1:6" ht="15.75" customHeight="1">
      <c r="A12" s="1" t="s">
        <v>628</v>
      </c>
      <c r="C12" s="50" t="s">
        <v>629</v>
      </c>
      <c r="D12" s="1" t="s">
        <v>630</v>
      </c>
    </row>
    <row r="13" spans="1:6" ht="15.75" customHeight="1">
      <c r="A13" s="1" t="s">
        <v>631</v>
      </c>
      <c r="C13" s="50" t="s">
        <v>632</v>
      </c>
      <c r="D13" s="1" t="s">
        <v>633</v>
      </c>
    </row>
    <row r="14" spans="1:6" ht="15.75" customHeight="1">
      <c r="C14" s="50" t="s">
        <v>634</v>
      </c>
      <c r="D14" s="52" t="s">
        <v>635</v>
      </c>
    </row>
    <row r="15" spans="1:6" ht="15.75" customHeight="1">
      <c r="C15" s="50" t="s">
        <v>636</v>
      </c>
      <c r="D15" s="52" t="s">
        <v>635</v>
      </c>
    </row>
    <row r="16" spans="1:6" ht="15.75" customHeight="1">
      <c r="C16" s="49" t="s">
        <v>637</v>
      </c>
      <c r="D16" s="1" t="s">
        <v>638</v>
      </c>
    </row>
    <row r="17" spans="3:5" ht="15.75" customHeight="1">
      <c r="C17" s="49" t="s">
        <v>639</v>
      </c>
      <c r="D17" s="1" t="s">
        <v>616</v>
      </c>
    </row>
    <row r="18" spans="3:5" ht="15.75" customHeight="1">
      <c r="C18" s="49" t="s">
        <v>640</v>
      </c>
      <c r="D18" s="1" t="s">
        <v>641</v>
      </c>
    </row>
    <row r="19" spans="3:5" ht="15.75" customHeight="1">
      <c r="C19" s="49" t="s">
        <v>642</v>
      </c>
      <c r="D19" s="1" t="s">
        <v>616</v>
      </c>
    </row>
    <row r="20" spans="3:5" ht="15.75" customHeight="1">
      <c r="C20" s="49" t="s">
        <v>643</v>
      </c>
      <c r="D20" s="1" t="s">
        <v>644</v>
      </c>
    </row>
    <row r="21" spans="3:5" ht="15.75" customHeight="1">
      <c r="C21" s="50" t="s">
        <v>645</v>
      </c>
      <c r="D21" s="1" t="s">
        <v>646</v>
      </c>
    </row>
    <row r="22" spans="3:5" ht="15.75" customHeight="1">
      <c r="C22" s="49" t="s">
        <v>647</v>
      </c>
      <c r="D22" s="1" t="s">
        <v>648</v>
      </c>
    </row>
    <row r="23" spans="3:5" ht="15.75" customHeight="1">
      <c r="C23" s="49" t="s">
        <v>649</v>
      </c>
      <c r="D23" s="1" t="s">
        <v>650</v>
      </c>
    </row>
    <row r="24" spans="3:5" ht="15.75" customHeight="1">
      <c r="C24" s="49" t="s">
        <v>651</v>
      </c>
      <c r="D24" s="1" t="s">
        <v>648</v>
      </c>
    </row>
    <row r="25" spans="3:5" ht="15.75" customHeight="1">
      <c r="C25" s="49" t="s">
        <v>652</v>
      </c>
      <c r="D25" s="1" t="s">
        <v>653</v>
      </c>
      <c r="E25" s="1" t="s">
        <v>654</v>
      </c>
    </row>
    <row r="26" spans="3:5" ht="15.75" customHeight="1">
      <c r="C26" s="1" t="s">
        <v>529</v>
      </c>
      <c r="D26" s="1" t="s">
        <v>655</v>
      </c>
    </row>
  </sheetData>
  <conditionalFormatting sqref="B1">
    <cfRule type="containsText" dxfId="2" priority="1" operator="containsText" text="Low">
      <formula>NOT(ISERROR(SEARCH(("Low"),(B1))))</formula>
    </cfRule>
    <cfRule type="containsText" dxfId="1" priority="2" operator="containsText" text="Medium">
      <formula>NOT(ISERROR(SEARCH(("Medium"),(B1))))</formula>
    </cfRule>
    <cfRule type="containsText" dxfId="0" priority="3" operator="containsText" text="High">
      <formula>NOT(ISERROR(SEARCH(("High"),(B1))))</formula>
    </cfRule>
  </conditionalFormatting>
  <hyperlinks>
    <hyperlink ref="A2" r:id="rId1" xr:uid="{00000000-0004-0000-0400-000000000000}"/>
    <hyperlink ref="A3" r:id="rId2" xr:uid="{00000000-0004-0000-0400-000001000000}"/>
    <hyperlink ref="C3" r:id="rId3" xr:uid="{00000000-0004-0000-0400-000002000000}"/>
    <hyperlink ref="A4" r:id="rId4" xr:uid="{00000000-0004-0000-0400-000003000000}"/>
    <hyperlink ref="C4" r:id="rId5" xr:uid="{00000000-0004-0000-0400-000004000000}"/>
    <hyperlink ref="C5" r:id="rId6" xr:uid="{00000000-0004-0000-0400-000005000000}"/>
    <hyperlink ref="A6" r:id="rId7" xr:uid="{00000000-0004-0000-0400-000006000000}"/>
    <hyperlink ref="C6" r:id="rId8" xr:uid="{00000000-0004-0000-0400-000007000000}"/>
    <hyperlink ref="F6" r:id="rId9" xr:uid="{00000000-0004-0000-0400-000008000000}"/>
    <hyperlink ref="A7" r:id="rId10" xr:uid="{00000000-0004-0000-0400-000009000000}"/>
    <hyperlink ref="C7" r:id="rId11" xr:uid="{00000000-0004-0000-0400-00000A000000}"/>
    <hyperlink ref="A8" r:id="rId12" xr:uid="{00000000-0004-0000-0400-00000B000000}"/>
    <hyperlink ref="C8" r:id="rId13" xr:uid="{00000000-0004-0000-0400-00000C000000}"/>
    <hyperlink ref="A9" r:id="rId14" xr:uid="{00000000-0004-0000-0400-00000D000000}"/>
    <hyperlink ref="C9" r:id="rId15" xr:uid="{00000000-0004-0000-0400-00000E000000}"/>
    <hyperlink ref="A11" r:id="rId16" xr:uid="{00000000-0004-0000-0400-00000F000000}"/>
    <hyperlink ref="C11" r:id="rId17" xr:uid="{00000000-0004-0000-0400-000010000000}"/>
    <hyperlink ref="C12" r:id="rId18" xr:uid="{00000000-0004-0000-0400-000011000000}"/>
    <hyperlink ref="C13" r:id="rId19" xr:uid="{00000000-0004-0000-0400-000012000000}"/>
    <hyperlink ref="C14" r:id="rId20" xr:uid="{00000000-0004-0000-0400-000013000000}"/>
    <hyperlink ref="C15" r:id="rId21" xr:uid="{00000000-0004-0000-0400-000014000000}"/>
    <hyperlink ref="C16" r:id="rId22" xr:uid="{00000000-0004-0000-0400-000015000000}"/>
    <hyperlink ref="C17" r:id="rId23" xr:uid="{00000000-0004-0000-0400-000016000000}"/>
    <hyperlink ref="C18" r:id="rId24" xr:uid="{00000000-0004-0000-0400-000017000000}"/>
    <hyperlink ref="C19" r:id="rId25" xr:uid="{00000000-0004-0000-0400-000018000000}"/>
    <hyperlink ref="C20" r:id="rId26" xr:uid="{00000000-0004-0000-0400-000019000000}"/>
    <hyperlink ref="C21" r:id="rId27" xr:uid="{00000000-0004-0000-0400-00001A000000}"/>
    <hyperlink ref="C22" r:id="rId28" xr:uid="{00000000-0004-0000-0400-00001B000000}"/>
    <hyperlink ref="C23" r:id="rId29" xr:uid="{00000000-0004-0000-0400-00001C000000}"/>
    <hyperlink ref="C24" r:id="rId30" xr:uid="{00000000-0004-0000-0400-00001D000000}"/>
    <hyperlink ref="C25" r:id="rId31" xr:uid="{00000000-0004-0000-0400-00001E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03CFDF2DB7B4A4AA380DC6C4B700677" ma:contentTypeVersion="15" ma:contentTypeDescription="Create a new document." ma:contentTypeScope="" ma:versionID="f4610497f4ed4827187ab72f24d2baee">
  <xsd:schema xmlns:xsd="http://www.w3.org/2001/XMLSchema" xmlns:xs="http://www.w3.org/2001/XMLSchema" xmlns:p="http://schemas.microsoft.com/office/2006/metadata/properties" xmlns:ns2="d0ae5a3b-fa68-4c65-a5a4-b98c1950d4bd" xmlns:ns3="e5a9fa9b-11e1-4554-928f-cdd204aac72c" targetNamespace="http://schemas.microsoft.com/office/2006/metadata/properties" ma:root="true" ma:fieldsID="bb704d215e9bde34615a56a191636349" ns2:_="" ns3:_="">
    <xsd:import namespace="d0ae5a3b-fa68-4c65-a5a4-b98c1950d4bd"/>
    <xsd:import namespace="e5a9fa9b-11e1-4554-928f-cdd204aac72c"/>
    <xsd:element name="properties">
      <xsd:complexType>
        <xsd:sequence>
          <xsd:element name="documentManagement">
            <xsd:complexType>
              <xsd:all>
                <xsd:element ref="ns2:SharedWithUsers" minOccurs="0"/>
                <xsd:element ref="ns2:SharedWithDetails" minOccurs="0"/>
                <xsd:element ref="ns3:lcf76f155ced4ddcb4097134ff3c332f" minOccurs="0"/>
                <xsd:element ref="ns2:TaxCatchAll" minOccurs="0"/>
                <xsd:element ref="ns3:MediaServiceMetadata" minOccurs="0"/>
                <xsd:element ref="ns3:MediaServiceFastMetadata" minOccurs="0"/>
                <xsd:element ref="ns3:MediaServiceSearchProperties" minOccurs="0"/>
                <xsd:element ref="ns3:MediaServiceObjectDetectorVersion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ae5a3b-fa68-4c65-a5a4-b98c1950d4b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2" nillable="true" ma:displayName="Taxonomy Catch All Column" ma:hidden="true" ma:list="{671ff671-2c81-41bc-8d52-ab5824c33868}" ma:internalName="TaxCatchAll" ma:showField="CatchAllData" ma:web="d0ae5a3b-fa68-4c65-a5a4-b98c1950d4b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5a9fa9b-11e1-4554-928f-cdd204aac72c" elementFormDefault="qualified">
    <xsd:import namespace="http://schemas.microsoft.com/office/2006/documentManagement/types"/>
    <xsd:import namespace="http://schemas.microsoft.com/office/infopath/2007/PartnerControls"/>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9229e8e9-e10c-4608-af6b-6536d1cb13d0" ma:termSetId="09814cd3-568e-fe90-9814-8d621ff8fb84" ma:anchorId="fba54fb3-c3e1-fe81-a776-ca4b69148c4d" ma:open="true" ma:isKeyword="false">
      <xsd:complexType>
        <xsd:sequence>
          <xsd:element ref="pc:Terms" minOccurs="0" maxOccurs="1"/>
        </xsd:sequence>
      </xsd:complex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B737EC-5DCE-4C09-98B0-0EA3F83B80BC}">
  <ds:schemaRefs>
    <ds:schemaRef ds:uri="http://schemas.microsoft.com/sharepoint/v3/contenttype/forms"/>
  </ds:schemaRefs>
</ds:datastoreItem>
</file>

<file path=customXml/itemProps2.xml><?xml version="1.0" encoding="utf-8"?>
<ds:datastoreItem xmlns:ds="http://schemas.openxmlformats.org/officeDocument/2006/customXml" ds:itemID="{2509EDFF-6100-4917-876E-F16A09D7FE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ae5a3b-fa68-4c65-a5a4-b98c1950d4bd"/>
    <ds:schemaRef ds:uri="e5a9fa9b-11e1-4554-928f-cdd204aac7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100+ AI Tools NO FILTER!</vt:lpstr>
      <vt:lpstr> Ultimate AI Tools by Category </vt:lpstr>
      <vt:lpstr>Choose Category Here (Updated)</vt:lpstr>
      <vt:lpstr>BB list of tools</vt:lpstr>
      <vt:lpstr>'Choose Category Here (Updated)'!VCategory</vt:lpstr>
      <vt:lpstr>VCategory</vt:lpstr>
      <vt:lpstr>'Choose Category Here (Updated)'!VData</vt:lpstr>
      <vt:lpstr>VData</vt:lpstr>
      <vt:lpstr>'Choose Category Here (Updated)'!VUser</vt:lpstr>
      <vt:lpstr>VUser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Jonathan Browning</cp:lastModifiedBy>
  <dcterms:modified xsi:type="dcterms:W3CDTF">2025-08-01T13:41:58Z</dcterms:modified>
</cp:coreProperties>
</file>